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/>
  </bookViews>
  <sheets>
    <sheet name="Лист2" sheetId="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0" i="2"/>
  <c r="O29"/>
  <c r="O32" s="1"/>
  <c r="P29" l="1"/>
  <c r="P32" s="1"/>
  <c r="P30"/>
  <c r="O122" l="1"/>
  <c r="N36"/>
  <c r="P123"/>
  <c r="C69"/>
  <c r="P68"/>
  <c r="C68" s="1"/>
  <c r="K72"/>
  <c r="N72"/>
  <c r="O72"/>
  <c r="O48"/>
  <c r="O47"/>
  <c r="O35" s="1"/>
  <c r="O123" s="1"/>
  <c r="O36"/>
  <c r="O31" s="1"/>
  <c r="M64"/>
  <c r="L77"/>
  <c r="C119"/>
  <c r="C120"/>
  <c r="C121"/>
  <c r="O49" l="1"/>
  <c r="O30"/>
  <c r="O124"/>
  <c r="O37"/>
  <c r="L79"/>
  <c r="O130" l="1"/>
  <c r="O125"/>
  <c r="P48"/>
  <c r="P47"/>
  <c r="L60"/>
  <c r="L47" s="1"/>
  <c r="C80"/>
  <c r="C79"/>
  <c r="C77"/>
  <c r="P49" l="1"/>
  <c r="C115"/>
  <c r="C114"/>
  <c r="C113"/>
  <c r="C88"/>
  <c r="C87"/>
  <c r="C86"/>
  <c r="C85"/>
  <c r="C84"/>
  <c r="C83"/>
  <c r="C118"/>
  <c r="C117"/>
  <c r="C116"/>
  <c r="C109"/>
  <c r="C108"/>
  <c r="C107"/>
  <c r="C112"/>
  <c r="C111"/>
  <c r="C110"/>
  <c r="C106"/>
  <c r="C105"/>
  <c r="C104"/>
  <c r="C103"/>
  <c r="C102"/>
  <c r="C101"/>
  <c r="C100"/>
  <c r="C99"/>
  <c r="C98"/>
  <c r="C97"/>
  <c r="C96"/>
  <c r="C95"/>
  <c r="C94"/>
  <c r="C93"/>
  <c r="C92"/>
  <c r="C91"/>
  <c r="C90"/>
  <c r="C89"/>
  <c r="C81"/>
  <c r="C82"/>
  <c r="L78"/>
  <c r="C78" s="1"/>
  <c r="L76" l="1"/>
  <c r="C76" s="1"/>
  <c r="N48" l="1"/>
  <c r="N34" s="1"/>
  <c r="N29" s="1"/>
  <c r="N47"/>
  <c r="N124"/>
  <c r="L36"/>
  <c r="L31" s="1"/>
  <c r="L124" s="1"/>
  <c r="M47"/>
  <c r="N122" l="1"/>
  <c r="N49"/>
  <c r="N35"/>
  <c r="N37" s="1"/>
  <c r="N31"/>
  <c r="C61"/>
  <c r="C65"/>
  <c r="K34"/>
  <c r="K124"/>
  <c r="C75"/>
  <c r="C74"/>
  <c r="C73"/>
  <c r="C72" s="1"/>
  <c r="P72"/>
  <c r="M72"/>
  <c r="J72"/>
  <c r="I72"/>
  <c r="H72"/>
  <c r="G72"/>
  <c r="F72"/>
  <c r="E72"/>
  <c r="D72"/>
  <c r="C66"/>
  <c r="K64"/>
  <c r="I64"/>
  <c r="H63"/>
  <c r="H47" s="1"/>
  <c r="C62"/>
  <c r="M48"/>
  <c r="M34" s="1"/>
  <c r="C59"/>
  <c r="C58"/>
  <c r="C57"/>
  <c r="C56"/>
  <c r="C55"/>
  <c r="C54"/>
  <c r="C53"/>
  <c r="C52"/>
  <c r="C51"/>
  <c r="C50"/>
  <c r="P122"/>
  <c r="L48"/>
  <c r="L49" s="1"/>
  <c r="J48"/>
  <c r="J49" s="1"/>
  <c r="I48"/>
  <c r="I34" s="1"/>
  <c r="H48"/>
  <c r="H34" s="1"/>
  <c r="G48"/>
  <c r="F48"/>
  <c r="F34" s="1"/>
  <c r="E48"/>
  <c r="E34" s="1"/>
  <c r="D48"/>
  <c r="K47"/>
  <c r="I47"/>
  <c r="G47"/>
  <c r="G35" s="1"/>
  <c r="G123" s="1"/>
  <c r="F47"/>
  <c r="E47"/>
  <c r="D47"/>
  <c r="C46"/>
  <c r="C45"/>
  <c r="C44"/>
  <c r="C43"/>
  <c r="C42"/>
  <c r="C41"/>
  <c r="C40"/>
  <c r="C39"/>
  <c r="P36"/>
  <c r="P124" s="1"/>
  <c r="M36"/>
  <c r="M124" s="1"/>
  <c r="K36"/>
  <c r="K31" s="1"/>
  <c r="J36"/>
  <c r="J31" s="1"/>
  <c r="I36"/>
  <c r="I31" s="1"/>
  <c r="H36"/>
  <c r="H124" s="1"/>
  <c r="G36"/>
  <c r="G124" s="1"/>
  <c r="F36"/>
  <c r="F124" s="1"/>
  <c r="E36"/>
  <c r="E124" s="1"/>
  <c r="D36"/>
  <c r="J35"/>
  <c r="J123" s="1"/>
  <c r="C36" l="1"/>
  <c r="C64"/>
  <c r="K29"/>
  <c r="K122" s="1"/>
  <c r="L34"/>
  <c r="L29" s="1"/>
  <c r="L122" s="1"/>
  <c r="N30"/>
  <c r="N32" s="1"/>
  <c r="N123"/>
  <c r="N125" s="1"/>
  <c r="K49"/>
  <c r="K35"/>
  <c r="K37" s="1"/>
  <c r="M29"/>
  <c r="M122" s="1"/>
  <c r="F49"/>
  <c r="J124"/>
  <c r="I124"/>
  <c r="P31"/>
  <c r="E49"/>
  <c r="H31"/>
  <c r="D49"/>
  <c r="G49"/>
  <c r="J30"/>
  <c r="H122"/>
  <c r="H29"/>
  <c r="G30"/>
  <c r="G31"/>
  <c r="M31"/>
  <c r="P37"/>
  <c r="M49"/>
  <c r="F31"/>
  <c r="E31"/>
  <c r="K60"/>
  <c r="C60" s="1"/>
  <c r="D31"/>
  <c r="I49"/>
  <c r="D124"/>
  <c r="C48"/>
  <c r="H49"/>
  <c r="H35"/>
  <c r="H37" s="1"/>
  <c r="I29"/>
  <c r="F29"/>
  <c r="F122"/>
  <c r="E29"/>
  <c r="E122"/>
  <c r="G34"/>
  <c r="M35"/>
  <c r="M37" s="1"/>
  <c r="F35"/>
  <c r="L35"/>
  <c r="C63"/>
  <c r="E35"/>
  <c r="C47"/>
  <c r="D34"/>
  <c r="J34"/>
  <c r="D35"/>
  <c r="I35"/>
  <c r="I37" s="1"/>
  <c r="I122" s="1"/>
  <c r="C124" l="1"/>
  <c r="N130"/>
  <c r="C34"/>
  <c r="C35"/>
  <c r="C49"/>
  <c r="C31"/>
  <c r="P125"/>
  <c r="P130"/>
  <c r="D37"/>
  <c r="D29"/>
  <c r="D122"/>
  <c r="F30"/>
  <c r="F32" s="1"/>
  <c r="F123"/>
  <c r="F125" s="1"/>
  <c r="H123"/>
  <c r="H125" s="1"/>
  <c r="H30"/>
  <c r="H32" s="1"/>
  <c r="J37"/>
  <c r="J29"/>
  <c r="J122" s="1"/>
  <c r="L30"/>
  <c r="D30"/>
  <c r="D123"/>
  <c r="I30"/>
  <c r="I32" s="1"/>
  <c r="I123"/>
  <c r="I125" s="1"/>
  <c r="E30"/>
  <c r="E32" s="1"/>
  <c r="E123"/>
  <c r="E125" s="1"/>
  <c r="G122"/>
  <c r="G125" s="1"/>
  <c r="G37"/>
  <c r="G29"/>
  <c r="G32" s="1"/>
  <c r="K30"/>
  <c r="K32" s="1"/>
  <c r="K123"/>
  <c r="M123"/>
  <c r="M30"/>
  <c r="M32" s="1"/>
  <c r="L37"/>
  <c r="F37"/>
  <c r="E37"/>
  <c r="C37" l="1"/>
  <c r="C122"/>
  <c r="C29"/>
  <c r="L32"/>
  <c r="L123"/>
  <c r="L125" s="1"/>
  <c r="C30"/>
  <c r="D125"/>
  <c r="M125"/>
  <c r="M130"/>
  <c r="D32"/>
  <c r="J32"/>
  <c r="J125"/>
  <c r="K130"/>
  <c r="K125"/>
  <c r="C32" l="1"/>
  <c r="C125"/>
  <c r="C123"/>
  <c r="L130"/>
  <c r="C130" l="1"/>
</calcChain>
</file>

<file path=xl/sharedStrings.xml><?xml version="1.0" encoding="utf-8"?>
<sst xmlns="http://schemas.openxmlformats.org/spreadsheetml/2006/main" count="262" uniqueCount="82">
  <si>
    <t>Наименование мероприятий</t>
  </si>
  <si>
    <t>Источник финансирования</t>
  </si>
  <si>
    <t>Финансовые затраты в действующих ценах соответствующих лет, тыс. рублей</t>
  </si>
  <si>
    <t>Исполнитель мероприятий</t>
  </si>
  <si>
    <t>всего на период
 реализации
 подпрограммы</t>
  </si>
  <si>
    <t>в том числе по годам</t>
  </si>
  <si>
    <t>Перечень основных мероприятий</t>
  </si>
  <si>
    <t>1. Разработка нормативных правовых актов</t>
  </si>
  <si>
    <t>1.Разработка порядка предоставления собственникам жилых (нежилых) помещений при изъятии у них жилых (нежилых) помещений,  расположенных в аварийном многоквартирном доме</t>
  </si>
  <si>
    <t>2.Разработка Положения о порядке и условиях предоставления жилых помещений гражданам, выселяемых из домов, подлежащих сносу</t>
  </si>
  <si>
    <t>Администрация Златоустовского городского округа</t>
  </si>
  <si>
    <t>2. Организационные мероприятия</t>
  </si>
  <si>
    <t>1.Проведение ежегодной инвентаризации жилищного фонда</t>
  </si>
  <si>
    <t>Муниципальное казенное учреждение Златоустовского городского округа «Управление жилищно-коммунального хозяйства»</t>
  </si>
  <si>
    <t>2.Ведение реестра жилищного фонда, признанного непригодным для проживания</t>
  </si>
  <si>
    <t>Орган местного самоуправления КУИ ЗГО</t>
  </si>
  <si>
    <t>3. Финансово-экономические мероприятия</t>
  </si>
  <si>
    <t>Местный бюджет</t>
  </si>
  <si>
    <t>Областной бюджет</t>
  </si>
  <si>
    <t>Федеральный бюджет</t>
  </si>
  <si>
    <t>всего</t>
  </si>
  <si>
    <t>В том числе:</t>
  </si>
  <si>
    <t>1.1.Строительство жилого дома № 51 по ул. им. Я. М. Свердлова</t>
  </si>
  <si>
    <t>1.2.Строительство жилых домов №31, №31а по ул. им. Н.П. Полетаева</t>
  </si>
  <si>
    <t>Муниципальное бюджетное учреждение  «Капитальное строительство»</t>
  </si>
  <si>
    <t>1.5.Приобретение 20 жилых помещений (благоустроенных квартир),путем инвестирования строительства многоквартирного(ых) жилого(ых) дома(ов)</t>
  </si>
  <si>
    <t xml:space="preserve">1.6.1. Приобретение 59 жилых помещений (благоустроенных квартир) </t>
  </si>
  <si>
    <t>1.6.2. Жилое помещение (благоустроенная квартира) на первичном рынке жилья на территории г. Златоуст, общей площадью не менее 49,5 кв.м</t>
  </si>
  <si>
    <t>Областной
бюджет</t>
  </si>
  <si>
    <t>1.6.3. Жилое помещение (благоустроенная квартира) на первичном рынке жилья на территории г. Златоуст, общей площадью не менее 33,40 кв.м</t>
  </si>
  <si>
    <t xml:space="preserve">1.6.4. Жилое помещение (благоустроенная квартира) на первичном рынке жилья на территории г. Златоуст, общей площадью не менее 45,7 кв.м. </t>
  </si>
  <si>
    <t xml:space="preserve">1.6.5. Жилое помещение (благоустроенная квартира) на первичном рынке жилья на территории г. Златоуст, общей площадью не менее 38.35 кв.м. </t>
  </si>
  <si>
    <t>2. Снос ветхоаварийного жилого фонда</t>
  </si>
  <si>
    <t>3. Изыскательские работы</t>
  </si>
  <si>
    <t>4. Приобретение объектов недвижимого имущества в муниципальную собственность</t>
  </si>
  <si>
    <t>ИТОГО по подпрограмме:</t>
  </si>
  <si>
    <t>1.6.6. Жилое помещение (благоустроенная квартира) на первичном рынке жилья на территории г. Златоуст, общей площадью не менее 42,10 кв.м.</t>
  </si>
  <si>
    <t xml:space="preserve">1.6.7. Жилое помещение (благоустроенная квартира) на первичном рынке жилья на территории г. Златоуст, общей площадью не менее 38.10 кв.м. </t>
  </si>
  <si>
    <t xml:space="preserve">1.6.8. Жилое помещение (благоустроенная квартира) на первичном рынке жилья на территории г. Златоуст, общей площадью не менее 40.8 кв.м. </t>
  </si>
  <si>
    <t xml:space="preserve">1.6.9. Жилое помещение (благоустроенная квартира) на первичном рынке жилья на территории г. Златоуст (не включая сельские населенные пункты), общей площадью не менее 38.9 кв.м. </t>
  </si>
  <si>
    <t xml:space="preserve">5. Изготовление информационных щитов для размещения на объектах, которые будут снесены в рамках национального проекта "Жилье и городская среда" </t>
  </si>
  <si>
    <t>Без финансирования</t>
  </si>
  <si>
    <t>1.Строительство  (приобретение) жилых помещений для переселения граждан из жилищного фонда, признанного непригодным для проживания, в том числе:</t>
  </si>
  <si>
    <t>Переселение граждан из жилищного фонда, признанного непригодным для проживания, снос ветхоаварийного жилого фонда</t>
  </si>
  <si>
    <t>Основное мероприятие : Переселение граждан из жилищного фонда, признанного непригодным для проживания, снос ветхоаварийного жилого фонда</t>
  </si>
  <si>
    <t>-</t>
  </si>
  <si>
    <t>Приложение 1
к подпрограмме «Мероприятия по переселению граждан из жилищного фонда, признанного непригодным для проживания».</t>
  </si>
  <si>
    <t xml:space="preserve"> </t>
  </si>
  <si>
    <t>Всего:</t>
  </si>
  <si>
    <t>3.Формирование поквартирных списков граждан, планируемых к расселению из ветхоаварийных жилого фонда</t>
  </si>
  <si>
    <t>всего, в том числе:</t>
  </si>
  <si>
    <t>1.6.11. Приобретение   жилых помещений (благоустроенных квартир)</t>
  </si>
  <si>
    <t>1.6.10. Приобретение в муниципальную собственность жилых помещений (благоустроенных квартир) для переселения граждан из жилищного фонда, признанного непригодным для проживания, путем инвестирования в строительство многоквартирных жилых домов, в рамках Государственной программы Челябинской области «Обеспечение доступным и комфортным жильем граждан Российской Федерации в Челябинской области</t>
  </si>
  <si>
    <t xml:space="preserve">Муниципальное бюджетное учреждение  «Капитальное строительство»                               </t>
  </si>
  <si>
    <t>Местный
бюджет</t>
  </si>
  <si>
    <t>всего,в том числе:</t>
  </si>
  <si>
    <t>6. Приобретение   жилых помещений (благоустроенных квартир) на вторичном рынке жилья для переселения граждан из аварийного жилищного фонда</t>
  </si>
  <si>
    <t xml:space="preserve">** В соответствии с областной адресной программой «Переселение граждан из аварийного жилищного фонда в городах и районах Челябинской области», утвержденной постановлением Правительства Челябинской области от 29.03.2019 г. № 158-П (с изменениями и дополнениями) 
</t>
  </si>
  <si>
    <t>* В соответствии с городской адресной программой "Переселение в 2013-2017 годах граждан из аварийного жилищного фонда в Златоустовском городском округе", утвержденная постановлением Администрации от 27.08.2013г. № 342-П</t>
  </si>
  <si>
    <t>8.2. Жилое помещение (благоустроенная квартира) на вторичном рынке жилья на территории г. Златоуст, общей площадью 24,0 кв.м</t>
  </si>
  <si>
    <t>8.3. Жилое помещение (благоустроенная квартира) на вторичном рынке жилья на территории г. Златоуст, общей площадью 30,3 кв.м</t>
  </si>
  <si>
    <t>Федеральный бюджет (средства Фонда содействия реформированию жилищно-коммунального хозяйства)</t>
  </si>
  <si>
    <t>8.1. Жилое помещение (благоустроенная квартира) на вторичном рынке жилья на территории г. Златоуст, общей площадью 24,10 кв.м</t>
  </si>
  <si>
    <t>8.4. Жилое помещение (благоустроенная квартира) на вторичном рынке жилья на территории г. Златоуст, общей площадью 32,00 кв.м</t>
  </si>
  <si>
    <t>8.5. Жилое помещение (благоустроенная квартира) на вторичном рынке жилья на территории г. Златоуст, общей площадью 32,00 кв.м</t>
  </si>
  <si>
    <t>8.6. Жилое помещение (благоустроенная квартира) на вторичном рынке жилья на территории г. Златоуст, общей площадью 39,70  кв.м</t>
  </si>
  <si>
    <t>8.7. Жилое помещение (благоустроенная квартира) на вторичном рынке жилья на территории г. Златоуст, общей площадью 40,10 кв.м</t>
  </si>
  <si>
    <t>8.8. Жилое помещение (благоустроенная квартира) на вторичном рынке жилья на территории г. Златоуст, общей площадью 42,30  кв.м</t>
  </si>
  <si>
    <t>8.9. Жилое помещение (благоустроенная квартира) на вторичном рынке жилья на территории г. Златоуст, общей площадью 56,9 кв.м</t>
  </si>
  <si>
    <t>8.10. Жилое помещение (благоустроенная квартира) на вторичном рынке жилья на территории г. Златоуст, общей площадью 57,2  кв.м</t>
  </si>
  <si>
    <t>8.11. Жилое помещение (благоустроенная квартира) на вторичном рынке жилья на территории г. Златоуст, общей площадью 62,0  кв.м</t>
  </si>
  <si>
    <t>8.12. Жилое помещение (благоустроенная квартира) на вторичном рынке жилья на территории г. Златоуст, общей площадью 64,8  кв.м</t>
  </si>
  <si>
    <t>8.13. Жилое помещение (благоустроенная квартира) на вторичном рынке жилья на территории г. Златоуст, общей площадью 73,8 кв.м</t>
  </si>
  <si>
    <t>8.14. Жилые помещения (благоустроенные квартиры) на вторичном рынке жилья на территории г. Златоуст</t>
  </si>
  <si>
    <t xml:space="preserve">1.6. Приобретение жилых помещений для осуществления мероприятий по переселению граждан из жилищного фонда признанного непригодным для проживания </t>
  </si>
  <si>
    <t>Федеральный бюджет (в том числесредства Фонда содействия реформированию жилищно-коммунального хозяйства)</t>
  </si>
  <si>
    <t>1.3 Приобретение 280 жилых помещений (благоустроенных квартир), путем участия в долевом строительстве многоквартирных жилых домов по адресному ориентиру: г. Златоуст, микрорайон «Березовая роща», напротив ул. Садовая *</t>
  </si>
  <si>
    <t>1.4. Благоустроенные квартиры по адресному ориентиру: Челябинская область, г. Челябинск, оз. Смолино в Ленинском районе в количестве 16 единиц *</t>
  </si>
  <si>
    <t>Основное мероприятие: Региональный проект "Обеспечение устойчивого сокращения непригодного для проживания жилищного фонда" **</t>
  </si>
  <si>
    <t>7. Приобретение жилых помещений (благоустроенных квартир) для переселения граждан из аварийного жилищного фонда,в рамках областной адресной программы «Переселение в 2019-2023 годах граждан из аварийного жилищного фонда в городах и районах Челябинской области» путем инвестирования в строительство многоквартирногожилого (-ых) дома (-ов)</t>
  </si>
  <si>
    <t xml:space="preserve">8. Приобретение 13  жилых помещений (благоустроенных квартир) на вторичном рынке жилья для переселения граждан из аварийного жилищного фонда,в рамках областной адресной программы «Переселение в 2019-2023 годах граждан из аварийного жилищного фонда в городах и районах Челябинской области», в том числе: </t>
  </si>
  <si>
    <t xml:space="preserve">ПРИЛОЖЕНИЕ 4
Утверждено
постановлением администрации
Златоустовского городского округа
от 28.12.2024 г. № 701-П/АДМ
</t>
  </si>
</sst>
</file>

<file path=xl/styles.xml><?xml version="1.0" encoding="utf-8"?>
<styleSheet xmlns="http://schemas.openxmlformats.org/spreadsheetml/2006/main">
  <numFmts count="13">
    <numFmt numFmtId="43" formatCode="_-* #,##0.00\ _₽_-;\-* #,##0.00\ _₽_-;_-* &quot;-&quot;??\ _₽_-;_-@_-"/>
    <numFmt numFmtId="164" formatCode="_-* #,##0_р_._-;\-* #,##0_р_._-;_-* &quot;-&quot;_р_._-;_-@_-"/>
    <numFmt numFmtId="165" formatCode="#,##0.000000"/>
    <numFmt numFmtId="166" formatCode="#,##0.00000"/>
    <numFmt numFmtId="167" formatCode="#,##0.0000"/>
    <numFmt numFmtId="168" formatCode="#,##0.000"/>
    <numFmt numFmtId="169" formatCode="_-* #,##0.0000\ _₽_-;\-* #,##0.0000\ _₽_-;_-* &quot;-&quot;????\ _₽_-;_-@_-"/>
    <numFmt numFmtId="170" formatCode="_-* #,##0.000\ _₽_-;\-* #,##0.000\ _₽_-;_-* &quot;-&quot;???\ _₽_-;_-@_-"/>
    <numFmt numFmtId="171" formatCode="_-* #,##0.00000\ _₽_-;\-* #,##0.00000\ _₽_-;_-* &quot;-&quot;?????\ _₽_-;_-@_-"/>
    <numFmt numFmtId="172" formatCode="0.000"/>
    <numFmt numFmtId="173" formatCode="0.00000"/>
    <numFmt numFmtId="174" formatCode="_-* #,##0.0\ _₽_-;\-* #,##0.0\ _₽_-;_-* &quot;-&quot;?\ _₽_-;_-@_-"/>
    <numFmt numFmtId="175" formatCode="#,##0.00_ ;\-#,##0.00\ "/>
  </numFmts>
  <fonts count="7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/>
    </xf>
    <xf numFmtId="171" fontId="2" fillId="0" borderId="1" xfId="0" applyNumberFormat="1" applyFont="1" applyFill="1" applyBorder="1"/>
    <xf numFmtId="43" fontId="2" fillId="0" borderId="1" xfId="0" applyNumberFormat="1" applyFont="1" applyFill="1" applyBorder="1"/>
    <xf numFmtId="4" fontId="1" fillId="0" borderId="0" xfId="0" applyNumberFormat="1" applyFont="1" applyFill="1"/>
    <xf numFmtId="43" fontId="3" fillId="0" borderId="1" xfId="0" applyNumberFormat="1" applyFont="1" applyFill="1" applyBorder="1" applyAlignment="1">
      <alignment horizontal="center" vertical="center"/>
    </xf>
    <xf numFmtId="170" fontId="1" fillId="0" borderId="0" xfId="0" applyNumberFormat="1" applyFont="1" applyFill="1"/>
    <xf numFmtId="171" fontId="3" fillId="0" borderId="1" xfId="0" applyNumberFormat="1" applyFont="1" applyFill="1" applyBorder="1" applyAlignment="1">
      <alignment vertical="center"/>
    </xf>
    <xf numFmtId="170" fontId="3" fillId="0" borderId="1" xfId="0" applyNumberFormat="1" applyFont="1" applyFill="1" applyBorder="1" applyAlignment="1">
      <alignment horizontal="center" vertical="center"/>
    </xf>
    <xf numFmtId="171" fontId="2" fillId="0" borderId="1" xfId="0" applyNumberFormat="1" applyFont="1" applyFill="1" applyBorder="1" applyAlignment="1">
      <alignment vertical="center"/>
    </xf>
    <xf numFmtId="170" fontId="2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vertical="center" wrapText="1"/>
    </xf>
    <xf numFmtId="171" fontId="2" fillId="0" borderId="1" xfId="0" applyNumberFormat="1" applyFont="1" applyFill="1" applyBorder="1" applyAlignment="1">
      <alignment horizontal="center" vertical="top" wrapText="1"/>
    </xf>
    <xf numFmtId="171" fontId="2" fillId="0" borderId="1" xfId="0" applyNumberFormat="1" applyFont="1" applyFill="1" applyBorder="1" applyAlignment="1">
      <alignment horizontal="center" vertical="center" wrapText="1"/>
    </xf>
    <xf numFmtId="171" fontId="2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Border="1"/>
    <xf numFmtId="171" fontId="1" fillId="0" borderId="0" xfId="0" applyNumberFormat="1" applyFont="1" applyFill="1"/>
    <xf numFmtId="169" fontId="3" fillId="0" borderId="1" xfId="0" applyNumberFormat="1" applyFont="1" applyFill="1" applyBorder="1" applyAlignment="1">
      <alignment horizontal="center" vertical="center"/>
    </xf>
    <xf numFmtId="173" fontId="2" fillId="0" borderId="1" xfId="0" applyNumberFormat="1" applyFont="1" applyFill="1" applyBorder="1" applyAlignment="1">
      <alignment horizontal="center" vertical="center"/>
    </xf>
    <xf numFmtId="43" fontId="2" fillId="0" borderId="1" xfId="0" applyNumberFormat="1" applyFont="1" applyFill="1" applyBorder="1" applyAlignment="1">
      <alignment horizontal="center" vertical="center"/>
    </xf>
    <xf numFmtId="171" fontId="3" fillId="0" borderId="1" xfId="0" applyNumberFormat="1" applyFont="1" applyFill="1" applyBorder="1" applyAlignment="1">
      <alignment horizontal="center" vertical="center"/>
    </xf>
    <xf numFmtId="170" fontId="3" fillId="0" borderId="1" xfId="0" applyNumberFormat="1" applyFont="1" applyFill="1" applyBorder="1" applyAlignment="1">
      <alignment vertical="center"/>
    </xf>
    <xf numFmtId="43" fontId="3" fillId="0" borderId="1" xfId="0" applyNumberFormat="1" applyFont="1" applyFill="1" applyBorder="1" applyAlignment="1">
      <alignment vertical="center"/>
    </xf>
    <xf numFmtId="169" fontId="2" fillId="0" borderId="1" xfId="0" applyNumberFormat="1" applyFont="1" applyFill="1" applyBorder="1"/>
    <xf numFmtId="170" fontId="2" fillId="0" borderId="1" xfId="0" applyNumberFormat="1" applyFont="1" applyFill="1" applyBorder="1"/>
    <xf numFmtId="0" fontId="2" fillId="0" borderId="0" xfId="0" applyFont="1" applyFill="1"/>
    <xf numFmtId="0" fontId="6" fillId="0" borderId="0" xfId="0" applyFont="1" applyFill="1" applyAlignment="1">
      <alignment wrapText="1"/>
    </xf>
    <xf numFmtId="0" fontId="6" fillId="0" borderId="0" xfId="0" applyFont="1" applyFill="1" applyAlignment="1"/>
    <xf numFmtId="0" fontId="2" fillId="0" borderId="0" xfId="0" applyFont="1" applyFill="1" applyAlignment="1">
      <alignment horizontal="center" wrapText="1"/>
    </xf>
    <xf numFmtId="0" fontId="2" fillId="0" borderId="12" xfId="0" applyFont="1" applyFill="1" applyBorder="1"/>
    <xf numFmtId="0" fontId="2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165" fontId="3" fillId="0" borderId="1" xfId="0" applyNumberFormat="1" applyFont="1" applyFill="1" applyBorder="1"/>
    <xf numFmtId="168" fontId="3" fillId="0" borderId="1" xfId="0" applyNumberFormat="1" applyFont="1" applyFill="1" applyBorder="1"/>
    <xf numFmtId="172" fontId="3" fillId="0" borderId="1" xfId="0" applyNumberFormat="1" applyFont="1" applyFill="1" applyBorder="1"/>
    <xf numFmtId="173" fontId="3" fillId="0" borderId="1" xfId="0" applyNumberFormat="1" applyFont="1" applyFill="1" applyBorder="1"/>
    <xf numFmtId="2" fontId="3" fillId="0" borderId="1" xfId="0" applyNumberFormat="1" applyFont="1" applyFill="1" applyBorder="1"/>
    <xf numFmtId="175" fontId="3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left" vertical="center" wrapText="1"/>
    </xf>
    <xf numFmtId="166" fontId="3" fillId="0" borderId="1" xfId="0" applyNumberFormat="1" applyFont="1" applyFill="1" applyBorder="1"/>
    <xf numFmtId="4" fontId="3" fillId="0" borderId="1" xfId="0" applyNumberFormat="1" applyFont="1" applyFill="1" applyBorder="1"/>
    <xf numFmtId="165" fontId="2" fillId="0" borderId="1" xfId="0" applyNumberFormat="1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8" fontId="3" fillId="0" borderId="1" xfId="0" applyNumberFormat="1" applyFont="1" applyFill="1" applyBorder="1" applyAlignment="1">
      <alignment vertical="center"/>
    </xf>
    <xf numFmtId="172" fontId="3" fillId="0" borderId="1" xfId="0" applyNumberFormat="1" applyFont="1" applyFill="1" applyBorder="1" applyAlignment="1">
      <alignment vertical="center"/>
    </xf>
    <xf numFmtId="173" fontId="3" fillId="0" borderId="1" xfId="0" applyNumberFormat="1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167" fontId="2" fillId="0" borderId="1" xfId="0" applyNumberFormat="1" applyFont="1" applyFill="1" applyBorder="1"/>
    <xf numFmtId="168" fontId="2" fillId="0" borderId="1" xfId="0" applyNumberFormat="1" applyFont="1" applyFill="1" applyBorder="1"/>
    <xf numFmtId="4" fontId="2" fillId="0" borderId="1" xfId="0" applyNumberFormat="1" applyFont="1" applyFill="1" applyBorder="1"/>
    <xf numFmtId="172" fontId="2" fillId="0" borderId="1" xfId="0" applyNumberFormat="1" applyFont="1" applyFill="1" applyBorder="1"/>
    <xf numFmtId="169" fontId="2" fillId="0" borderId="1" xfId="0" applyNumberFormat="1" applyFont="1" applyFill="1" applyBorder="1" applyAlignment="1">
      <alignment horizontal="center" vertical="center"/>
    </xf>
    <xf numFmtId="43" fontId="3" fillId="0" borderId="1" xfId="0" applyNumberFormat="1" applyFont="1" applyFill="1" applyBorder="1"/>
    <xf numFmtId="4" fontId="3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wrapText="1"/>
    </xf>
    <xf numFmtId="175" fontId="2" fillId="0" borderId="1" xfId="0" applyNumberFormat="1" applyFont="1" applyFill="1" applyBorder="1"/>
    <xf numFmtId="0" fontId="2" fillId="0" borderId="1" xfId="0" applyFont="1" applyFill="1" applyBorder="1" applyAlignment="1">
      <alignment horizontal="left" vertical="center" wrapText="1"/>
    </xf>
    <xf numFmtId="171" fontId="2" fillId="0" borderId="1" xfId="0" applyNumberFormat="1" applyFont="1" applyFill="1" applyBorder="1" applyAlignment="1">
      <alignment horizontal="right"/>
    </xf>
    <xf numFmtId="173" fontId="2" fillId="0" borderId="1" xfId="0" applyNumberFormat="1" applyFont="1" applyFill="1" applyBorder="1"/>
    <xf numFmtId="171" fontId="2" fillId="0" borderId="1" xfId="0" applyNumberFormat="1" applyFont="1" applyFill="1" applyBorder="1" applyAlignment="1">
      <alignment horizontal="center" vertical="center"/>
    </xf>
    <xf numFmtId="174" fontId="2" fillId="0" borderId="1" xfId="0" applyNumberFormat="1" applyFont="1" applyFill="1" applyBorder="1" applyAlignment="1">
      <alignment horizontal="center" vertical="center"/>
    </xf>
    <xf numFmtId="171" fontId="2" fillId="0" borderId="1" xfId="0" applyNumberFormat="1" applyFont="1" applyFill="1" applyBorder="1" applyAlignment="1">
      <alignment horizontal="right" vertical="top"/>
    </xf>
    <xf numFmtId="171" fontId="2" fillId="0" borderId="2" xfId="0" applyNumberFormat="1" applyFont="1" applyFill="1" applyBorder="1"/>
    <xf numFmtId="0" fontId="2" fillId="0" borderId="1" xfId="0" applyFont="1" applyFill="1" applyBorder="1" applyAlignment="1">
      <alignment horizontal="center" vertical="center" wrapText="1"/>
    </xf>
    <xf numFmtId="170" fontId="2" fillId="0" borderId="1" xfId="0" applyNumberFormat="1" applyFont="1" applyFill="1" applyBorder="1" applyAlignment="1">
      <alignment vertical="center"/>
    </xf>
    <xf numFmtId="171" fontId="3" fillId="0" borderId="1" xfId="0" applyNumberFormat="1" applyFont="1" applyFill="1" applyBorder="1"/>
    <xf numFmtId="170" fontId="3" fillId="0" borderId="1" xfId="0" applyNumberFormat="1" applyFont="1" applyFill="1" applyBorder="1"/>
    <xf numFmtId="43" fontId="2" fillId="0" borderId="1" xfId="0" applyNumberFormat="1" applyFont="1" applyFill="1" applyBorder="1" applyAlignment="1">
      <alignment horizontal="center"/>
    </xf>
    <xf numFmtId="165" fontId="2" fillId="0" borderId="4" xfId="0" applyNumberFormat="1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vertical="center" wrapText="1"/>
    </xf>
    <xf numFmtId="170" fontId="2" fillId="0" borderId="0" xfId="0" applyNumberFormat="1" applyFont="1" applyFill="1" applyBorder="1"/>
    <xf numFmtId="170" fontId="2" fillId="0" borderId="0" xfId="0" applyNumberFormat="1" applyFont="1" applyFill="1" applyBorder="1" applyAlignment="1">
      <alignment textRotation="90"/>
    </xf>
    <xf numFmtId="170" fontId="2" fillId="0" borderId="0" xfId="0" applyNumberFormat="1" applyFont="1" applyFill="1"/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171" fontId="2" fillId="0" borderId="0" xfId="0" applyNumberFormat="1" applyFont="1" applyFill="1"/>
    <xf numFmtId="4" fontId="2" fillId="0" borderId="0" xfId="0" applyNumberFormat="1" applyFont="1" applyFill="1"/>
    <xf numFmtId="0" fontId="5" fillId="0" borderId="0" xfId="0" applyFont="1" applyFill="1" applyAlignment="1">
      <alignment horizontal="center" wrapText="1"/>
    </xf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169" fontId="2" fillId="0" borderId="5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textRotation="90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144"/>
  <sheetViews>
    <sheetView tabSelected="1" topLeftCell="K1" workbookViewId="0">
      <selection activeCell="I12" sqref="I12:Q13"/>
    </sheetView>
  </sheetViews>
  <sheetFormatPr defaultColWidth="9.140625" defaultRowHeight="12.75"/>
  <cols>
    <col min="1" max="1" width="23.85546875" style="1" customWidth="1"/>
    <col min="2" max="2" width="18.5703125" style="1" customWidth="1"/>
    <col min="3" max="3" width="18.28515625" style="1" customWidth="1"/>
    <col min="4" max="5" width="15.28515625" style="1" customWidth="1"/>
    <col min="6" max="6" width="18.28515625" style="1" customWidth="1"/>
    <col min="7" max="7" width="11.5703125" style="1" customWidth="1"/>
    <col min="8" max="9" width="15.28515625" style="1" customWidth="1"/>
    <col min="10" max="10" width="17" style="1" customWidth="1"/>
    <col min="11" max="11" width="16" style="1" customWidth="1"/>
    <col min="12" max="12" width="17.7109375" style="1" customWidth="1"/>
    <col min="13" max="13" width="13.5703125" style="1" customWidth="1"/>
    <col min="14" max="14" width="14.140625" style="1" customWidth="1"/>
    <col min="15" max="15" width="14" style="1" customWidth="1"/>
    <col min="16" max="16" width="15.28515625" style="1" customWidth="1"/>
    <col min="17" max="17" width="19" style="1" customWidth="1"/>
    <col min="18" max="18" width="9.140625" style="1"/>
    <col min="19" max="19" width="4.140625" style="1" customWidth="1"/>
    <col min="20" max="20" width="2.85546875" style="1" customWidth="1"/>
    <col min="21" max="21" width="2.140625" style="1" customWidth="1"/>
    <col min="22" max="16384" width="9.140625" style="1"/>
  </cols>
  <sheetData>
    <row r="1" spans="1:17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7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88" t="s">
        <v>81</v>
      </c>
      <c r="O2" s="89"/>
      <c r="P2" s="89"/>
      <c r="Q2" s="26"/>
    </row>
    <row r="3" spans="1:17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89"/>
      <c r="O3" s="89"/>
      <c r="P3" s="89"/>
      <c r="Q3" s="26"/>
    </row>
    <row r="4" spans="1:17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89"/>
      <c r="O4" s="89"/>
      <c r="P4" s="89"/>
      <c r="Q4" s="26"/>
    </row>
    <row r="5" spans="1:17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89"/>
      <c r="O5" s="89"/>
      <c r="P5" s="89"/>
      <c r="Q5" s="26"/>
    </row>
    <row r="6" spans="1:17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89"/>
      <c r="O6" s="89"/>
      <c r="P6" s="89"/>
      <c r="Q6" s="26"/>
    </row>
    <row r="7" spans="1:17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89"/>
      <c r="O7" s="89"/>
      <c r="P7" s="89"/>
      <c r="Q7" s="26"/>
    </row>
    <row r="8" spans="1:17" ht="13.15" hidden="1" customHeight="1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89"/>
      <c r="O8" s="89"/>
      <c r="P8" s="89"/>
      <c r="Q8" s="26"/>
    </row>
    <row r="9" spans="1:17" ht="12.75" customHeight="1">
      <c r="A9" s="26"/>
      <c r="B9" s="26"/>
      <c r="C9" s="26"/>
      <c r="D9" s="26"/>
      <c r="E9" s="26"/>
      <c r="F9" s="26"/>
      <c r="G9" s="26"/>
      <c r="H9" s="26"/>
      <c r="I9" s="27"/>
      <c r="J9" s="28"/>
      <c r="K9" s="28"/>
      <c r="L9" s="28"/>
      <c r="M9" s="28"/>
      <c r="N9" s="89"/>
      <c r="O9" s="89"/>
      <c r="P9" s="89"/>
      <c r="Q9" s="28"/>
    </row>
    <row r="10" spans="1:17">
      <c r="A10" s="26"/>
      <c r="B10" s="26"/>
      <c r="C10" s="26"/>
      <c r="D10" s="26"/>
      <c r="E10" s="26"/>
      <c r="F10" s="26"/>
      <c r="G10" s="26"/>
      <c r="H10" s="26"/>
      <c r="I10" s="28"/>
      <c r="J10" s="28"/>
      <c r="K10" s="28"/>
      <c r="L10" s="28"/>
      <c r="M10" s="28"/>
      <c r="N10" s="89"/>
      <c r="O10" s="89"/>
      <c r="P10" s="89"/>
      <c r="Q10" s="28"/>
    </row>
    <row r="11" spans="1:17">
      <c r="A11" s="26"/>
      <c r="B11" s="26"/>
      <c r="C11" s="26"/>
      <c r="D11" s="26"/>
      <c r="E11" s="26"/>
      <c r="F11" s="26"/>
      <c r="G11" s="26"/>
      <c r="H11" s="26"/>
      <c r="I11" s="27"/>
      <c r="J11" s="28"/>
      <c r="K11" s="28"/>
      <c r="L11" s="28"/>
      <c r="M11" s="28"/>
      <c r="N11" s="28"/>
      <c r="O11" s="28"/>
      <c r="P11" s="28"/>
      <c r="Q11" s="28"/>
    </row>
    <row r="12" spans="1:17" ht="12" customHeight="1">
      <c r="A12" s="26"/>
      <c r="B12" s="26"/>
      <c r="C12" s="26"/>
      <c r="D12" s="26"/>
      <c r="E12" s="26"/>
      <c r="F12" s="26"/>
      <c r="G12" s="26"/>
      <c r="H12" s="26"/>
      <c r="I12" s="107" t="s">
        <v>46</v>
      </c>
      <c r="J12" s="107"/>
      <c r="K12" s="107"/>
      <c r="L12" s="107"/>
      <c r="M12" s="107"/>
      <c r="N12" s="107"/>
      <c r="O12" s="107"/>
      <c r="P12" s="107"/>
      <c r="Q12" s="107"/>
    </row>
    <row r="13" spans="1:17" ht="12" customHeight="1">
      <c r="A13" s="26"/>
      <c r="B13" s="26"/>
      <c r="C13" s="26"/>
      <c r="D13" s="26"/>
      <c r="E13" s="26"/>
      <c r="F13" s="26"/>
      <c r="G13" s="26"/>
      <c r="H13" s="29"/>
      <c r="I13" s="107"/>
      <c r="J13" s="107"/>
      <c r="K13" s="107"/>
      <c r="L13" s="107"/>
      <c r="M13" s="107"/>
      <c r="N13" s="107"/>
      <c r="O13" s="107"/>
      <c r="P13" s="107"/>
      <c r="Q13" s="107"/>
    </row>
    <row r="14" spans="1:17" ht="18.75">
      <c r="A14" s="89" t="s">
        <v>6</v>
      </c>
      <c r="B14" s="89"/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</row>
    <row r="15" spans="1:17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</row>
    <row r="16" spans="1:17">
      <c r="A16" s="108" t="s">
        <v>0</v>
      </c>
      <c r="B16" s="108" t="s">
        <v>1</v>
      </c>
      <c r="C16" s="110" t="s">
        <v>2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  <c r="O16" s="111"/>
      <c r="P16" s="112"/>
      <c r="Q16" s="108" t="s">
        <v>3</v>
      </c>
    </row>
    <row r="17" spans="1:17">
      <c r="A17" s="108"/>
      <c r="B17" s="108"/>
      <c r="C17" s="109" t="s">
        <v>4</v>
      </c>
      <c r="D17" s="110" t="s">
        <v>5</v>
      </c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2"/>
      <c r="Q17" s="108"/>
    </row>
    <row r="18" spans="1:17" ht="54" customHeight="1">
      <c r="A18" s="108"/>
      <c r="B18" s="108"/>
      <c r="C18" s="109"/>
      <c r="D18" s="2">
        <v>2014</v>
      </c>
      <c r="E18" s="2">
        <v>2015</v>
      </c>
      <c r="F18" s="2">
        <v>2016</v>
      </c>
      <c r="G18" s="2">
        <v>2017</v>
      </c>
      <c r="H18" s="2">
        <v>2018</v>
      </c>
      <c r="I18" s="2">
        <v>2019</v>
      </c>
      <c r="J18" s="2">
        <v>2020</v>
      </c>
      <c r="K18" s="2">
        <v>2021</v>
      </c>
      <c r="L18" s="2">
        <v>2022</v>
      </c>
      <c r="M18" s="2">
        <v>2023</v>
      </c>
      <c r="N18" s="2">
        <v>2024</v>
      </c>
      <c r="O18" s="2">
        <v>2025</v>
      </c>
      <c r="P18" s="2">
        <v>2026</v>
      </c>
      <c r="Q18" s="108"/>
    </row>
    <row r="19" spans="1:17">
      <c r="A19" s="2">
        <v>1</v>
      </c>
      <c r="B19" s="2">
        <v>2</v>
      </c>
      <c r="C19" s="2">
        <v>3</v>
      </c>
      <c r="D19" s="2">
        <v>4</v>
      </c>
      <c r="E19" s="2">
        <v>5</v>
      </c>
      <c r="F19" s="2">
        <v>6</v>
      </c>
      <c r="G19" s="2">
        <v>7</v>
      </c>
      <c r="H19" s="2">
        <v>8</v>
      </c>
      <c r="I19" s="2">
        <v>9</v>
      </c>
      <c r="J19" s="2">
        <v>10</v>
      </c>
      <c r="K19" s="2">
        <v>11</v>
      </c>
      <c r="L19" s="2">
        <v>12</v>
      </c>
      <c r="M19" s="2">
        <v>13</v>
      </c>
      <c r="N19" s="2">
        <v>14</v>
      </c>
      <c r="O19" s="2">
        <v>15</v>
      </c>
      <c r="P19" s="2">
        <v>15</v>
      </c>
      <c r="Q19" s="2">
        <v>16</v>
      </c>
    </row>
    <row r="20" spans="1:17">
      <c r="A20" s="94" t="s">
        <v>44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</row>
    <row r="21" spans="1:17">
      <c r="A21" s="95" t="s">
        <v>7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</row>
    <row r="22" spans="1:17" ht="109.5" customHeight="1">
      <c r="A22" s="31" t="s">
        <v>8</v>
      </c>
      <c r="B22" s="32" t="s">
        <v>41</v>
      </c>
      <c r="C22" s="2" t="s">
        <v>45</v>
      </c>
      <c r="D22" s="2" t="s">
        <v>45</v>
      </c>
      <c r="E22" s="2" t="s">
        <v>45</v>
      </c>
      <c r="F22" s="2" t="s">
        <v>45</v>
      </c>
      <c r="G22" s="2" t="s">
        <v>45</v>
      </c>
      <c r="H22" s="2" t="s">
        <v>45</v>
      </c>
      <c r="I22" s="2" t="s">
        <v>45</v>
      </c>
      <c r="J22" s="2" t="s">
        <v>45</v>
      </c>
      <c r="K22" s="2" t="s">
        <v>45</v>
      </c>
      <c r="L22" s="2" t="s">
        <v>45</v>
      </c>
      <c r="M22" s="2" t="s">
        <v>45</v>
      </c>
      <c r="N22" s="2" t="s">
        <v>45</v>
      </c>
      <c r="O22" s="2" t="s">
        <v>45</v>
      </c>
      <c r="P22" s="2" t="s">
        <v>45</v>
      </c>
      <c r="Q22" s="96" t="s">
        <v>10</v>
      </c>
    </row>
    <row r="23" spans="1:17" ht="89.1" customHeight="1">
      <c r="A23" s="31" t="s">
        <v>9</v>
      </c>
      <c r="B23" s="32" t="s">
        <v>41</v>
      </c>
      <c r="C23" s="2" t="s">
        <v>45</v>
      </c>
      <c r="D23" s="2" t="s">
        <v>45</v>
      </c>
      <c r="E23" s="2" t="s">
        <v>45</v>
      </c>
      <c r="F23" s="2" t="s">
        <v>45</v>
      </c>
      <c r="G23" s="2" t="s">
        <v>45</v>
      </c>
      <c r="H23" s="2" t="s">
        <v>45</v>
      </c>
      <c r="I23" s="2" t="s">
        <v>45</v>
      </c>
      <c r="J23" s="2" t="s">
        <v>45</v>
      </c>
      <c r="K23" s="2" t="s">
        <v>45</v>
      </c>
      <c r="L23" s="2" t="s">
        <v>45</v>
      </c>
      <c r="M23" s="2" t="s">
        <v>45</v>
      </c>
      <c r="N23" s="2" t="s">
        <v>45</v>
      </c>
      <c r="O23" s="2" t="s">
        <v>45</v>
      </c>
      <c r="P23" s="2" t="s">
        <v>45</v>
      </c>
      <c r="Q23" s="97"/>
    </row>
    <row r="24" spans="1:17">
      <c r="A24" s="91" t="s">
        <v>11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3"/>
    </row>
    <row r="25" spans="1:17" ht="48.6" customHeight="1">
      <c r="A25" s="31" t="s">
        <v>12</v>
      </c>
      <c r="B25" s="32" t="s">
        <v>41</v>
      </c>
      <c r="C25" s="2" t="s">
        <v>45</v>
      </c>
      <c r="D25" s="2" t="s">
        <v>45</v>
      </c>
      <c r="E25" s="2" t="s">
        <v>45</v>
      </c>
      <c r="F25" s="2" t="s">
        <v>45</v>
      </c>
      <c r="G25" s="2" t="s">
        <v>45</v>
      </c>
      <c r="H25" s="2" t="s">
        <v>45</v>
      </c>
      <c r="I25" s="2" t="s">
        <v>45</v>
      </c>
      <c r="J25" s="2" t="s">
        <v>45</v>
      </c>
      <c r="K25" s="2" t="s">
        <v>45</v>
      </c>
      <c r="L25" s="2" t="s">
        <v>45</v>
      </c>
      <c r="M25" s="2" t="s">
        <v>45</v>
      </c>
      <c r="N25" s="2" t="s">
        <v>45</v>
      </c>
      <c r="O25" s="2" t="s">
        <v>45</v>
      </c>
      <c r="P25" s="2" t="s">
        <v>45</v>
      </c>
      <c r="Q25" s="96" t="s">
        <v>13</v>
      </c>
    </row>
    <row r="26" spans="1:17" ht="41.1" customHeight="1">
      <c r="A26" s="33" t="s">
        <v>14</v>
      </c>
      <c r="B26" s="32" t="s">
        <v>41</v>
      </c>
      <c r="C26" s="2" t="s">
        <v>45</v>
      </c>
      <c r="D26" s="2" t="s">
        <v>45</v>
      </c>
      <c r="E26" s="2" t="s">
        <v>45</v>
      </c>
      <c r="F26" s="2" t="s">
        <v>45</v>
      </c>
      <c r="G26" s="2" t="s">
        <v>45</v>
      </c>
      <c r="H26" s="2" t="s">
        <v>45</v>
      </c>
      <c r="I26" s="2" t="s">
        <v>45</v>
      </c>
      <c r="J26" s="2" t="s">
        <v>45</v>
      </c>
      <c r="K26" s="2" t="s">
        <v>45</v>
      </c>
      <c r="L26" s="2" t="s">
        <v>45</v>
      </c>
      <c r="M26" s="2" t="s">
        <v>45</v>
      </c>
      <c r="N26" s="2" t="s">
        <v>45</v>
      </c>
      <c r="O26" s="2" t="s">
        <v>45</v>
      </c>
      <c r="P26" s="2" t="s">
        <v>45</v>
      </c>
      <c r="Q26" s="97"/>
    </row>
    <row r="27" spans="1:17" ht="53.65" customHeight="1">
      <c r="A27" s="33" t="s">
        <v>49</v>
      </c>
      <c r="B27" s="32" t="s">
        <v>41</v>
      </c>
      <c r="C27" s="2" t="s">
        <v>45</v>
      </c>
      <c r="D27" s="2" t="s">
        <v>45</v>
      </c>
      <c r="E27" s="2" t="s">
        <v>45</v>
      </c>
      <c r="F27" s="2" t="s">
        <v>45</v>
      </c>
      <c r="G27" s="2" t="s">
        <v>45</v>
      </c>
      <c r="H27" s="2" t="s">
        <v>45</v>
      </c>
      <c r="I27" s="2" t="s">
        <v>45</v>
      </c>
      <c r="J27" s="2" t="s">
        <v>45</v>
      </c>
      <c r="K27" s="2" t="s">
        <v>45</v>
      </c>
      <c r="L27" s="2" t="s">
        <v>45</v>
      </c>
      <c r="M27" s="2" t="s">
        <v>45</v>
      </c>
      <c r="N27" s="2" t="s">
        <v>45</v>
      </c>
      <c r="O27" s="2" t="s">
        <v>45</v>
      </c>
      <c r="P27" s="2" t="s">
        <v>45</v>
      </c>
      <c r="Q27" s="34" t="s">
        <v>15</v>
      </c>
    </row>
    <row r="28" spans="1:17">
      <c r="A28" s="91" t="s">
        <v>16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3"/>
    </row>
    <row r="29" spans="1:17" ht="15">
      <c r="A29" s="98" t="s">
        <v>43</v>
      </c>
      <c r="B29" s="35" t="s">
        <v>17</v>
      </c>
      <c r="C29" s="36">
        <f>SUM(D29:P29)</f>
        <v>155870.75362</v>
      </c>
      <c r="D29" s="37">
        <f t="shared" ref="D29:J29" si="0">D34+D64+D65+D66+D67</f>
        <v>14578.866999999998</v>
      </c>
      <c r="E29" s="38">
        <f t="shared" si="0"/>
        <v>2590.6570000000002</v>
      </c>
      <c r="F29" s="39">
        <f t="shared" si="0"/>
        <v>2997.0039999999999</v>
      </c>
      <c r="G29" s="37">
        <f t="shared" si="0"/>
        <v>9016.9</v>
      </c>
      <c r="H29" s="40">
        <f t="shared" si="0"/>
        <v>1492.6</v>
      </c>
      <c r="I29" s="39">
        <f t="shared" si="0"/>
        <v>13142.342219999999</v>
      </c>
      <c r="J29" s="18">
        <f t="shared" si="0"/>
        <v>80.583399999999997</v>
      </c>
      <c r="K29" s="41">
        <f t="shared" ref="K29:N29" si="1">K34+K65+K66+K67+K64</f>
        <v>1709.1999999999998</v>
      </c>
      <c r="L29" s="18">
        <f t="shared" si="1"/>
        <v>22553.8</v>
      </c>
      <c r="M29" s="6">
        <f t="shared" si="1"/>
        <v>40115.5</v>
      </c>
      <c r="N29" s="6">
        <f t="shared" si="1"/>
        <v>24300.799999999999</v>
      </c>
      <c r="O29" s="6">
        <f>O64+O70</f>
        <v>23183.3</v>
      </c>
      <c r="P29" s="6">
        <f>P70</f>
        <v>109.2</v>
      </c>
      <c r="Q29" s="101"/>
    </row>
    <row r="30" spans="1:17" ht="15">
      <c r="A30" s="99"/>
      <c r="B30" s="42" t="s">
        <v>18</v>
      </c>
      <c r="C30" s="43">
        <f>SUM(D30:P30)</f>
        <v>478638.47531000001</v>
      </c>
      <c r="D30" s="43">
        <f>D35</f>
        <v>0</v>
      </c>
      <c r="E30" s="38">
        <f t="shared" ref="E30:J31" si="2">E35</f>
        <v>0</v>
      </c>
      <c r="F30" s="39">
        <f t="shared" si="2"/>
        <v>65026.326990000001</v>
      </c>
      <c r="G30" s="44">
        <f t="shared" si="2"/>
        <v>24082.67</v>
      </c>
      <c r="H30" s="40">
        <f t="shared" si="2"/>
        <v>79132.669999999984</v>
      </c>
      <c r="I30" s="39">
        <f t="shared" si="2"/>
        <v>0</v>
      </c>
      <c r="J30" s="6">
        <f t="shared" si="2"/>
        <v>80502.8</v>
      </c>
      <c r="K30" s="41">
        <f>K35</f>
        <v>114966.40999999999</v>
      </c>
      <c r="L30" s="21">
        <f>L35</f>
        <v>5851.9983199999997</v>
      </c>
      <c r="M30" s="6">
        <f t="shared" ref="M30:P31" si="3">M35</f>
        <v>0</v>
      </c>
      <c r="N30" s="6">
        <f>N35</f>
        <v>0</v>
      </c>
      <c r="O30" s="6">
        <f>O35</f>
        <v>0</v>
      </c>
      <c r="P30" s="6">
        <f>P69</f>
        <v>109075.6</v>
      </c>
      <c r="Q30" s="102"/>
    </row>
    <row r="31" spans="1:17" ht="15">
      <c r="A31" s="99"/>
      <c r="B31" s="42" t="s">
        <v>19</v>
      </c>
      <c r="C31" s="43">
        <f>SUM(D31:L31)</f>
        <v>340074.42768000002</v>
      </c>
      <c r="D31" s="44">
        <f>D36</f>
        <v>0</v>
      </c>
      <c r="E31" s="38">
        <f t="shared" si="2"/>
        <v>0</v>
      </c>
      <c r="F31" s="39">
        <f t="shared" si="2"/>
        <v>340074.42768000002</v>
      </c>
      <c r="G31" s="44">
        <f t="shared" si="2"/>
        <v>0</v>
      </c>
      <c r="H31" s="40">
        <f t="shared" si="2"/>
        <v>0</v>
      </c>
      <c r="I31" s="39">
        <f t="shared" si="2"/>
        <v>0</v>
      </c>
      <c r="J31" s="18">
        <f t="shared" si="2"/>
        <v>0</v>
      </c>
      <c r="K31" s="41">
        <f>K36</f>
        <v>0</v>
      </c>
      <c r="L31" s="18">
        <f>L36</f>
        <v>0</v>
      </c>
      <c r="M31" s="6">
        <f t="shared" si="3"/>
        <v>0</v>
      </c>
      <c r="N31" s="6">
        <f>N36</f>
        <v>0</v>
      </c>
      <c r="O31" s="6">
        <f>O36</f>
        <v>0</v>
      </c>
      <c r="P31" s="6">
        <f t="shared" si="3"/>
        <v>0</v>
      </c>
      <c r="Q31" s="102"/>
    </row>
    <row r="32" spans="1:17" ht="41.1" customHeight="1">
      <c r="A32" s="100"/>
      <c r="B32" s="45" t="s">
        <v>20</v>
      </c>
      <c r="C32" s="46">
        <f>SUM(D32:P32)</f>
        <v>974583.65661000006</v>
      </c>
      <c r="D32" s="47">
        <f>D29+D30+D31</f>
        <v>14578.866999999998</v>
      </c>
      <c r="E32" s="48">
        <f t="shared" ref="E32:J32" si="4">E29+E30+E31</f>
        <v>2590.6570000000002</v>
      </c>
      <c r="F32" s="49">
        <f t="shared" si="4"/>
        <v>408097.75867000001</v>
      </c>
      <c r="G32" s="47">
        <f t="shared" si="4"/>
        <v>33099.57</v>
      </c>
      <c r="H32" s="50">
        <f t="shared" si="4"/>
        <v>80625.26999999999</v>
      </c>
      <c r="I32" s="49">
        <f t="shared" si="4"/>
        <v>13142.342219999999</v>
      </c>
      <c r="J32" s="18">
        <f t="shared" si="4"/>
        <v>80583.383400000006</v>
      </c>
      <c r="K32" s="41">
        <f>K29+K30+K31</f>
        <v>116675.60999999999</v>
      </c>
      <c r="L32" s="21">
        <f>L29+L30+L31</f>
        <v>28405.798319999998</v>
      </c>
      <c r="M32" s="6">
        <f>M29+M30+M31</f>
        <v>40115.5</v>
      </c>
      <c r="N32" s="6">
        <f>N29+N30+N31</f>
        <v>24300.799999999999</v>
      </c>
      <c r="O32" s="6">
        <f>O29</f>
        <v>23183.3</v>
      </c>
      <c r="P32" s="6">
        <f>P29+P30</f>
        <v>109184.8</v>
      </c>
      <c r="Q32" s="97"/>
    </row>
    <row r="33" spans="1:21">
      <c r="A33" s="103" t="s">
        <v>21</v>
      </c>
      <c r="B33" s="104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5"/>
    </row>
    <row r="34" spans="1:21">
      <c r="A34" s="106" t="s">
        <v>42</v>
      </c>
      <c r="B34" s="51" t="s">
        <v>17</v>
      </c>
      <c r="C34" s="52">
        <f>SUM(D34:P34)</f>
        <v>17468.118259999996</v>
      </c>
      <c r="D34" s="53">
        <f>D39+D40+D46+D48</f>
        <v>14378.866999999998</v>
      </c>
      <c r="E34" s="54">
        <f>E40+E48</f>
        <v>2233.71</v>
      </c>
      <c r="F34" s="54">
        <f>F39+F40+F46+F48</f>
        <v>0</v>
      </c>
      <c r="G34" s="55">
        <f>G39+G40+G46+G48</f>
        <v>554</v>
      </c>
      <c r="H34" s="54">
        <f>H39+H40+H46+H48+H67+H64+H65</f>
        <v>100</v>
      </c>
      <c r="I34" s="4">
        <f>I39+I40+I46+I48</f>
        <v>0</v>
      </c>
      <c r="J34" s="56">
        <f>J39+J40+J46+J48+J67+J64+J65</f>
        <v>80.583399999999997</v>
      </c>
      <c r="K34" s="20">
        <f>K39+K40+K46+K48</f>
        <v>115.1</v>
      </c>
      <c r="L34" s="56">
        <f>L39+L40+L46+L48</f>
        <v>5.8578599999999996</v>
      </c>
      <c r="M34" s="56">
        <f>M39+M40+M46+M48</f>
        <v>0</v>
      </c>
      <c r="N34" s="56">
        <f>N39+N40+N46+N48</f>
        <v>0</v>
      </c>
      <c r="O34" s="56">
        <v>0</v>
      </c>
      <c r="P34" s="56">
        <v>0</v>
      </c>
      <c r="Q34" s="96"/>
    </row>
    <row r="35" spans="1:21" ht="15">
      <c r="A35" s="106"/>
      <c r="B35" s="42" t="s">
        <v>18</v>
      </c>
      <c r="C35" s="43">
        <f>SUM(D35:P35)</f>
        <v>369562.87530999997</v>
      </c>
      <c r="D35" s="44">
        <f t="shared" ref="D35:J35" si="5">D41+D43+D45+D47</f>
        <v>0</v>
      </c>
      <c r="E35" s="44">
        <f t="shared" si="5"/>
        <v>0</v>
      </c>
      <c r="F35" s="39">
        <f t="shared" si="5"/>
        <v>65026.326990000001</v>
      </c>
      <c r="G35" s="38">
        <f t="shared" si="5"/>
        <v>24082.67</v>
      </c>
      <c r="H35" s="40">
        <f t="shared" si="5"/>
        <v>79132.669999999984</v>
      </c>
      <c r="I35" s="57">
        <f t="shared" si="5"/>
        <v>0</v>
      </c>
      <c r="J35" s="18">
        <f t="shared" si="5"/>
        <v>80502.8</v>
      </c>
      <c r="K35" s="6">
        <f>K41+K43+K45+K47</f>
        <v>114966.40999999999</v>
      </c>
      <c r="L35" s="18">
        <f>L41+L43+L45+L47</f>
        <v>5851.9983199999997</v>
      </c>
      <c r="M35" s="18">
        <f>M41+M43+M45+M47</f>
        <v>0</v>
      </c>
      <c r="N35" s="18">
        <f>N41+N43+N45+N47</f>
        <v>0</v>
      </c>
      <c r="O35" s="6">
        <f>O41+O43+O45+O47</f>
        <v>0</v>
      </c>
      <c r="P35" s="6">
        <v>0</v>
      </c>
      <c r="Q35" s="102"/>
    </row>
    <row r="36" spans="1:21" ht="15">
      <c r="A36" s="106"/>
      <c r="B36" s="42" t="s">
        <v>19</v>
      </c>
      <c r="C36" s="43">
        <f>SUM(D36:P36)</f>
        <v>340074.42768000002</v>
      </c>
      <c r="D36" s="44">
        <f>D42+D44</f>
        <v>0</v>
      </c>
      <c r="E36" s="44">
        <f t="shared" ref="E36:J36" si="6">E42+E44</f>
        <v>0</v>
      </c>
      <c r="F36" s="39">
        <f>F42+F44</f>
        <v>340074.42768000002</v>
      </c>
      <c r="G36" s="38">
        <f t="shared" si="6"/>
        <v>0</v>
      </c>
      <c r="H36" s="40">
        <f t="shared" si="6"/>
        <v>0</v>
      </c>
      <c r="I36" s="57">
        <f t="shared" si="6"/>
        <v>0</v>
      </c>
      <c r="J36" s="18">
        <f t="shared" si="6"/>
        <v>0</v>
      </c>
      <c r="K36" s="6">
        <f>0</f>
        <v>0</v>
      </c>
      <c r="L36" s="18">
        <f>0</f>
        <v>0</v>
      </c>
      <c r="M36" s="9">
        <f>M42+M44</f>
        <v>0</v>
      </c>
      <c r="N36" s="18">
        <f>N42+N44</f>
        <v>0</v>
      </c>
      <c r="O36" s="6">
        <f>O42+O44</f>
        <v>0</v>
      </c>
      <c r="P36" s="6">
        <f>P42+P44</f>
        <v>0</v>
      </c>
      <c r="Q36" s="102"/>
    </row>
    <row r="37" spans="1:21" ht="61.5" customHeight="1">
      <c r="A37" s="106"/>
      <c r="B37" s="45" t="s">
        <v>20</v>
      </c>
      <c r="C37" s="46">
        <f>SUM(D37:L37)</f>
        <v>727105.42125000013</v>
      </c>
      <c r="D37" s="47">
        <f>SUM(D34:D36)</f>
        <v>14378.866999999998</v>
      </c>
      <c r="E37" s="58">
        <f t="shared" ref="E37:J37" si="7">SUM(E34:E36)</f>
        <v>2233.71</v>
      </c>
      <c r="F37" s="49">
        <f t="shared" si="7"/>
        <v>405100.75467000005</v>
      </c>
      <c r="G37" s="58">
        <f t="shared" si="7"/>
        <v>24636.67</v>
      </c>
      <c r="H37" s="50">
        <f>SUM(H34:H36)</f>
        <v>79232.669999999984</v>
      </c>
      <c r="I37" s="23">
        <f t="shared" si="7"/>
        <v>0</v>
      </c>
      <c r="J37" s="18">
        <f t="shared" si="7"/>
        <v>80583.383400000006</v>
      </c>
      <c r="K37" s="6">
        <f t="shared" ref="K37:P37" si="8">SUM(K34:K36)</f>
        <v>115081.51</v>
      </c>
      <c r="L37" s="21">
        <f t="shared" si="8"/>
        <v>5857.8561799999998</v>
      </c>
      <c r="M37" s="9">
        <f t="shared" si="8"/>
        <v>0</v>
      </c>
      <c r="N37" s="18">
        <f t="shared" si="8"/>
        <v>0</v>
      </c>
      <c r="O37" s="6">
        <f t="shared" si="8"/>
        <v>0</v>
      </c>
      <c r="P37" s="6">
        <f t="shared" si="8"/>
        <v>0</v>
      </c>
      <c r="Q37" s="97"/>
    </row>
    <row r="38" spans="1:21">
      <c r="A38" s="91" t="s">
        <v>21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3"/>
    </row>
    <row r="39" spans="1:21" ht="40.15" customHeight="1">
      <c r="A39" s="31" t="s">
        <v>22</v>
      </c>
      <c r="B39" s="51" t="s">
        <v>17</v>
      </c>
      <c r="C39" s="3">
        <f>SUM(D39:L39)</f>
        <v>9061.9</v>
      </c>
      <c r="D39" s="3">
        <v>9061.9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96" t="s">
        <v>24</v>
      </c>
    </row>
    <row r="40" spans="1:21" ht="50.65" customHeight="1">
      <c r="A40" s="31" t="s">
        <v>23</v>
      </c>
      <c r="B40" s="51" t="s">
        <v>17</v>
      </c>
      <c r="C40" s="3">
        <f t="shared" ref="C40:C66" si="9">SUM(D40:L40)</f>
        <v>7550.6769999999997</v>
      </c>
      <c r="D40" s="3">
        <v>5316.9669999999996</v>
      </c>
      <c r="E40" s="3">
        <v>2233.71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97"/>
    </row>
    <row r="41" spans="1:21" ht="36" customHeight="1">
      <c r="A41" s="98" t="s">
        <v>76</v>
      </c>
      <c r="B41" s="42" t="s">
        <v>18</v>
      </c>
      <c r="C41" s="3">
        <f t="shared" si="9"/>
        <v>46615.348570000002</v>
      </c>
      <c r="D41" s="3">
        <v>0</v>
      </c>
      <c r="E41" s="3">
        <v>0</v>
      </c>
      <c r="F41" s="3">
        <v>46615.348570000002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108" t="s">
        <v>24</v>
      </c>
    </row>
    <row r="42" spans="1:21" ht="99" customHeight="1">
      <c r="A42" s="100"/>
      <c r="B42" s="59" t="s">
        <v>19</v>
      </c>
      <c r="C42" s="3">
        <f t="shared" si="9"/>
        <v>322382.07650000002</v>
      </c>
      <c r="D42" s="3">
        <v>0</v>
      </c>
      <c r="E42" s="3">
        <v>0</v>
      </c>
      <c r="F42" s="24">
        <v>322382.07650000002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108"/>
    </row>
    <row r="43" spans="1:21" ht="30.75" customHeight="1">
      <c r="A43" s="98" t="s">
        <v>77</v>
      </c>
      <c r="B43" s="59" t="s">
        <v>18</v>
      </c>
      <c r="C43" s="3">
        <f t="shared" si="9"/>
        <v>18410.978419999999</v>
      </c>
      <c r="D43" s="3">
        <v>0</v>
      </c>
      <c r="E43" s="3">
        <v>0</v>
      </c>
      <c r="F43" s="3">
        <v>18410.978419999999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108"/>
      <c r="U43" s="1" t="s">
        <v>47</v>
      </c>
    </row>
    <row r="44" spans="1:21" ht="75.599999999999994" customHeight="1">
      <c r="A44" s="100"/>
      <c r="B44" s="59" t="s">
        <v>19</v>
      </c>
      <c r="C44" s="3">
        <f t="shared" si="9"/>
        <v>17692.351180000001</v>
      </c>
      <c r="D44" s="3">
        <v>0</v>
      </c>
      <c r="E44" s="3">
        <v>0</v>
      </c>
      <c r="F44" s="3">
        <v>17692.351180000001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108"/>
    </row>
    <row r="45" spans="1:21" ht="113.1" customHeight="1">
      <c r="A45" s="98" t="s">
        <v>25</v>
      </c>
      <c r="B45" s="59" t="s">
        <v>18</v>
      </c>
      <c r="C45" s="3">
        <f t="shared" si="9"/>
        <v>24082.67</v>
      </c>
      <c r="D45" s="3">
        <v>0</v>
      </c>
      <c r="E45" s="3">
        <v>0</v>
      </c>
      <c r="F45" s="3">
        <v>0</v>
      </c>
      <c r="G45" s="4">
        <v>24082.67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96" t="s">
        <v>15</v>
      </c>
    </row>
    <row r="46" spans="1:21" ht="20.100000000000001" customHeight="1">
      <c r="A46" s="100"/>
      <c r="B46" s="60" t="s">
        <v>17</v>
      </c>
      <c r="C46" s="3">
        <f t="shared" si="9"/>
        <v>554</v>
      </c>
      <c r="D46" s="3">
        <v>0</v>
      </c>
      <c r="E46" s="3">
        <v>0</v>
      </c>
      <c r="F46" s="3">
        <v>0</v>
      </c>
      <c r="G46" s="4">
        <v>554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0</v>
      </c>
      <c r="Q46" s="97"/>
    </row>
    <row r="47" spans="1:21" ht="27" customHeight="1">
      <c r="A47" s="98" t="s">
        <v>74</v>
      </c>
      <c r="B47" s="59" t="s">
        <v>18</v>
      </c>
      <c r="C47" s="3">
        <f>SUM(D47:L47)</f>
        <v>280453.87831999996</v>
      </c>
      <c r="D47" s="3">
        <f>D50+D52+D53+D54+D55+D59+D61</f>
        <v>0</v>
      </c>
      <c r="E47" s="3">
        <f>E50+E52+E53+E54+E55+E59+E61</f>
        <v>0</v>
      </c>
      <c r="F47" s="3">
        <f>F50+F52+F53+F54+F55+F59+F61</f>
        <v>0</v>
      </c>
      <c r="G47" s="4">
        <f>G50+G52+G53+G54+G55+G59+G61</f>
        <v>0</v>
      </c>
      <c r="H47" s="24">
        <f>H50+H52+H53+H54+H55+H59+H61+H56+H57+H58+H63</f>
        <v>79132.669999999984</v>
      </c>
      <c r="I47" s="3">
        <f>I50+I52+I53+I54+I55+I59+I61</f>
        <v>0</v>
      </c>
      <c r="J47" s="3">
        <v>80502.8</v>
      </c>
      <c r="K47" s="4">
        <f>115081.51-K48</f>
        <v>114966.40999999999</v>
      </c>
      <c r="L47" s="3">
        <f>L60</f>
        <v>5851.9983199999997</v>
      </c>
      <c r="M47" s="25">
        <f>M60</f>
        <v>0</v>
      </c>
      <c r="N47" s="3">
        <f>N50+N52+N53+N54+N55+N59+N61</f>
        <v>0</v>
      </c>
      <c r="O47" s="4">
        <f>O50+O52+O53+O54+O55+O59+O60</f>
        <v>0</v>
      </c>
      <c r="P47" s="4">
        <f>P50+P52+P53+P54+P55+P59+P60</f>
        <v>0</v>
      </c>
      <c r="Q47" s="96" t="s">
        <v>24</v>
      </c>
    </row>
    <row r="48" spans="1:21" ht="141.6" customHeight="1">
      <c r="A48" s="100"/>
      <c r="B48" s="61" t="s">
        <v>17</v>
      </c>
      <c r="C48" s="3">
        <f t="shared" si="9"/>
        <v>301.54126000000002</v>
      </c>
      <c r="D48" s="3">
        <f t="shared" ref="D48:I48" si="10">D51</f>
        <v>0</v>
      </c>
      <c r="E48" s="3">
        <f t="shared" si="10"/>
        <v>0</v>
      </c>
      <c r="F48" s="3">
        <f t="shared" si="10"/>
        <v>0</v>
      </c>
      <c r="G48" s="3">
        <f t="shared" si="10"/>
        <v>0</v>
      </c>
      <c r="H48" s="24">
        <f t="shared" si="10"/>
        <v>100</v>
      </c>
      <c r="I48" s="3">
        <f t="shared" si="10"/>
        <v>0</v>
      </c>
      <c r="J48" s="3">
        <f>80.5834</f>
        <v>80.583399999999997</v>
      </c>
      <c r="K48" s="3">
        <v>115.1</v>
      </c>
      <c r="L48" s="3">
        <f>L61</f>
        <v>5.8578599999999996</v>
      </c>
      <c r="M48" s="25">
        <f>M61</f>
        <v>0</v>
      </c>
      <c r="N48" s="3">
        <f>N51</f>
        <v>0</v>
      </c>
      <c r="O48" s="3">
        <f>O61</f>
        <v>0</v>
      </c>
      <c r="P48" s="3">
        <f>P61</f>
        <v>0</v>
      </c>
      <c r="Q48" s="102"/>
    </row>
    <row r="49" spans="1:17" ht="48.6" customHeight="1">
      <c r="A49" s="62" t="s">
        <v>48</v>
      </c>
      <c r="B49" s="60"/>
      <c r="C49" s="3">
        <f>SUM(H49:P49)</f>
        <v>280755.41957999999</v>
      </c>
      <c r="D49" s="3">
        <f t="shared" ref="D49:J49" si="11">SUM(D47:D48)</f>
        <v>0</v>
      </c>
      <c r="E49" s="3">
        <f t="shared" si="11"/>
        <v>0</v>
      </c>
      <c r="F49" s="3">
        <f t="shared" si="11"/>
        <v>0</v>
      </c>
      <c r="G49" s="3">
        <f t="shared" si="11"/>
        <v>0</v>
      </c>
      <c r="H49" s="24">
        <f>SUM(H47:H48)</f>
        <v>79232.669999999984</v>
      </c>
      <c r="I49" s="3">
        <f t="shared" si="11"/>
        <v>0</v>
      </c>
      <c r="J49" s="3">
        <f t="shared" si="11"/>
        <v>80583.383400000006</v>
      </c>
      <c r="K49" s="63">
        <f t="shared" ref="K49:P49" si="12">SUM(K47:K48)</f>
        <v>115081.51</v>
      </c>
      <c r="L49" s="3">
        <f t="shared" si="12"/>
        <v>5857.8561799999998</v>
      </c>
      <c r="M49" s="25">
        <f t="shared" si="12"/>
        <v>0</v>
      </c>
      <c r="N49" s="3">
        <f t="shared" si="12"/>
        <v>0</v>
      </c>
      <c r="O49" s="4">
        <f t="shared" si="12"/>
        <v>0</v>
      </c>
      <c r="P49" s="4">
        <f t="shared" si="12"/>
        <v>0</v>
      </c>
      <c r="Q49" s="102"/>
    </row>
    <row r="50" spans="1:17" ht="48.6" customHeight="1">
      <c r="A50" s="98" t="s">
        <v>26</v>
      </c>
      <c r="B50" s="59" t="s">
        <v>18</v>
      </c>
      <c r="C50" s="3">
        <f t="shared" si="9"/>
        <v>69350.244500000001</v>
      </c>
      <c r="D50" s="3">
        <v>0</v>
      </c>
      <c r="E50" s="3">
        <v>0</v>
      </c>
      <c r="F50" s="3">
        <v>0</v>
      </c>
      <c r="G50" s="3">
        <v>0</v>
      </c>
      <c r="H50" s="24">
        <v>69350.244500000001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102"/>
    </row>
    <row r="51" spans="1:17" ht="14.65" customHeight="1">
      <c r="A51" s="100"/>
      <c r="B51" s="60" t="s">
        <v>17</v>
      </c>
      <c r="C51" s="3">
        <f t="shared" si="9"/>
        <v>100</v>
      </c>
      <c r="D51" s="3">
        <v>0</v>
      </c>
      <c r="E51" s="3">
        <v>0</v>
      </c>
      <c r="F51" s="3">
        <v>0</v>
      </c>
      <c r="G51" s="3">
        <v>0</v>
      </c>
      <c r="H51" s="3">
        <v>100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102"/>
    </row>
    <row r="52" spans="1:17" ht="86.1" customHeight="1">
      <c r="A52" s="31" t="s">
        <v>27</v>
      </c>
      <c r="B52" s="64" t="s">
        <v>28</v>
      </c>
      <c r="C52" s="3">
        <f t="shared" si="9"/>
        <v>1481.5350000000001</v>
      </c>
      <c r="D52" s="3">
        <v>0</v>
      </c>
      <c r="E52" s="3">
        <v>0</v>
      </c>
      <c r="F52" s="3">
        <v>0</v>
      </c>
      <c r="G52" s="3">
        <v>0</v>
      </c>
      <c r="H52" s="3">
        <v>1481.5350000000001</v>
      </c>
      <c r="I52" s="3">
        <v>0</v>
      </c>
      <c r="J52" s="3">
        <v>0</v>
      </c>
      <c r="K52" s="65">
        <v>0</v>
      </c>
      <c r="L52" s="3">
        <v>0</v>
      </c>
      <c r="M52" s="3">
        <v>0</v>
      </c>
      <c r="N52" s="3">
        <v>0</v>
      </c>
      <c r="O52" s="3">
        <v>0</v>
      </c>
      <c r="P52" s="3">
        <v>0</v>
      </c>
      <c r="Q52" s="97"/>
    </row>
    <row r="53" spans="1:17" ht="87.6" customHeight="1">
      <c r="A53" s="33" t="s">
        <v>29</v>
      </c>
      <c r="B53" s="45" t="s">
        <v>28</v>
      </c>
      <c r="C53" s="3">
        <f t="shared" si="9"/>
        <v>999.66200000000003</v>
      </c>
      <c r="D53" s="3">
        <v>0</v>
      </c>
      <c r="E53" s="3">
        <v>0</v>
      </c>
      <c r="F53" s="3">
        <v>0</v>
      </c>
      <c r="G53" s="3">
        <v>0</v>
      </c>
      <c r="H53" s="3">
        <v>999.66200000000003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96" t="s">
        <v>24</v>
      </c>
    </row>
    <row r="54" spans="1:17" ht="86.1" customHeight="1">
      <c r="A54" s="31" t="s">
        <v>30</v>
      </c>
      <c r="B54" s="45" t="s">
        <v>28</v>
      </c>
      <c r="C54" s="3">
        <f t="shared" si="9"/>
        <v>1367.8009999999999</v>
      </c>
      <c r="D54" s="3">
        <v>0</v>
      </c>
      <c r="E54" s="3">
        <v>0</v>
      </c>
      <c r="F54" s="3">
        <v>0</v>
      </c>
      <c r="G54" s="3">
        <v>0</v>
      </c>
      <c r="H54" s="3">
        <v>1367.8009999999999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102"/>
    </row>
    <row r="55" spans="1:17" ht="65.650000000000006" customHeight="1">
      <c r="A55" s="33" t="s">
        <v>31</v>
      </c>
      <c r="B55" s="45" t="s">
        <v>28</v>
      </c>
      <c r="C55" s="3">
        <f t="shared" si="9"/>
        <v>1147.7771499999999</v>
      </c>
      <c r="D55" s="3">
        <v>0</v>
      </c>
      <c r="E55" s="3">
        <v>0</v>
      </c>
      <c r="F55" s="3">
        <v>0</v>
      </c>
      <c r="G55" s="3">
        <v>0</v>
      </c>
      <c r="H55" s="3">
        <v>1147.7771499999999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102"/>
    </row>
    <row r="56" spans="1:17" ht="78.599999999999994" customHeight="1">
      <c r="A56" s="33" t="s">
        <v>36</v>
      </c>
      <c r="B56" s="45" t="s">
        <v>28</v>
      </c>
      <c r="C56" s="3">
        <f t="shared" si="9"/>
        <v>1260.0109</v>
      </c>
      <c r="D56" s="3">
        <v>0</v>
      </c>
      <c r="E56" s="3">
        <v>0</v>
      </c>
      <c r="F56" s="3">
        <v>0</v>
      </c>
      <c r="G56" s="3">
        <v>0</v>
      </c>
      <c r="H56" s="3">
        <v>1260.0109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0</v>
      </c>
      <c r="Q56" s="102"/>
    </row>
    <row r="57" spans="1:17" ht="90" customHeight="1">
      <c r="A57" s="31" t="s">
        <v>37</v>
      </c>
      <c r="B57" s="45" t="s">
        <v>28</v>
      </c>
      <c r="C57" s="3">
        <f t="shared" si="9"/>
        <v>1140.2949000000001</v>
      </c>
      <c r="D57" s="3">
        <v>0</v>
      </c>
      <c r="E57" s="3">
        <v>0</v>
      </c>
      <c r="F57" s="3">
        <v>0</v>
      </c>
      <c r="G57" s="3">
        <v>0</v>
      </c>
      <c r="H57" s="3">
        <v>1140.2949000000001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102"/>
    </row>
    <row r="58" spans="1:17" ht="76.150000000000006" customHeight="1">
      <c r="A58" s="33" t="s">
        <v>38</v>
      </c>
      <c r="B58" s="45" t="s">
        <v>28</v>
      </c>
      <c r="C58" s="3">
        <f t="shared" si="9"/>
        <v>1221.1032</v>
      </c>
      <c r="D58" s="3">
        <v>0</v>
      </c>
      <c r="E58" s="3">
        <v>0</v>
      </c>
      <c r="F58" s="3">
        <v>0</v>
      </c>
      <c r="G58" s="3">
        <v>0</v>
      </c>
      <c r="H58" s="3">
        <v>1221.1032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0</v>
      </c>
      <c r="Q58" s="102"/>
    </row>
    <row r="59" spans="1:17" ht="102" customHeight="1">
      <c r="A59" s="31" t="s">
        <v>39</v>
      </c>
      <c r="B59" s="45" t="s">
        <v>28</v>
      </c>
      <c r="C59" s="3">
        <f t="shared" si="9"/>
        <v>1164.2381</v>
      </c>
      <c r="D59" s="3">
        <v>0</v>
      </c>
      <c r="E59" s="3">
        <v>0</v>
      </c>
      <c r="F59" s="3">
        <v>0</v>
      </c>
      <c r="G59" s="3">
        <v>0</v>
      </c>
      <c r="H59" s="3">
        <v>1164.2381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97"/>
    </row>
    <row r="60" spans="1:17" ht="25.5">
      <c r="A60" s="98" t="s">
        <v>52</v>
      </c>
      <c r="B60" s="45" t="s">
        <v>28</v>
      </c>
      <c r="C60" s="3">
        <f>SUM(D60:P60)</f>
        <v>201321.20832000001</v>
      </c>
      <c r="D60" s="3"/>
      <c r="E60" s="3"/>
      <c r="F60" s="3"/>
      <c r="G60" s="3"/>
      <c r="H60" s="3"/>
      <c r="I60" s="3"/>
      <c r="J60" s="3">
        <v>80502.8</v>
      </c>
      <c r="K60" s="4">
        <f>K47</f>
        <v>114966.40999999999</v>
      </c>
      <c r="L60" s="66">
        <f>5857.85618-L61</f>
        <v>5851.9983199999997</v>
      </c>
      <c r="M60" s="25">
        <v>0</v>
      </c>
      <c r="N60" s="3"/>
      <c r="O60" s="4">
        <v>0</v>
      </c>
      <c r="P60" s="4">
        <v>0</v>
      </c>
      <c r="Q60" s="96" t="s">
        <v>24</v>
      </c>
    </row>
    <row r="61" spans="1:17" ht="246.6" customHeight="1">
      <c r="A61" s="100"/>
      <c r="B61" s="61" t="s">
        <v>17</v>
      </c>
      <c r="C61" s="3">
        <f>SUM(D61:P61)</f>
        <v>201.54125999999999</v>
      </c>
      <c r="D61" s="3">
        <v>0</v>
      </c>
      <c r="E61" s="3">
        <v>0</v>
      </c>
      <c r="F61" s="3">
        <v>0</v>
      </c>
      <c r="G61" s="3">
        <v>0</v>
      </c>
      <c r="H61" s="3">
        <v>0</v>
      </c>
      <c r="I61" s="3">
        <v>0</v>
      </c>
      <c r="J61" s="3">
        <v>80.583399999999997</v>
      </c>
      <c r="K61" s="3">
        <v>115.1</v>
      </c>
      <c r="L61" s="66">
        <v>5.8578599999999996</v>
      </c>
      <c r="M61" s="25">
        <v>0</v>
      </c>
      <c r="N61" s="3">
        <v>0</v>
      </c>
      <c r="O61" s="3">
        <v>0</v>
      </c>
      <c r="P61" s="3">
        <v>0</v>
      </c>
      <c r="Q61" s="102"/>
    </row>
    <row r="62" spans="1:17" ht="25.5">
      <c r="A62" s="98" t="s">
        <v>51</v>
      </c>
      <c r="B62" s="45" t="s">
        <v>28</v>
      </c>
      <c r="C62" s="3">
        <f t="shared" si="9"/>
        <v>0</v>
      </c>
      <c r="D62" s="3"/>
      <c r="E62" s="3"/>
      <c r="F62" s="3"/>
      <c r="G62" s="3"/>
      <c r="H62" s="3"/>
      <c r="I62" s="3"/>
      <c r="J62" s="3">
        <v>0</v>
      </c>
      <c r="K62" s="3">
        <v>0</v>
      </c>
      <c r="L62" s="66">
        <v>0</v>
      </c>
      <c r="M62" s="3"/>
      <c r="N62" s="3"/>
      <c r="O62" s="3"/>
      <c r="P62" s="3"/>
      <c r="Q62" s="102"/>
    </row>
    <row r="63" spans="1:17" ht="27.6" customHeight="1">
      <c r="A63" s="100"/>
      <c r="B63" s="61" t="s">
        <v>17</v>
      </c>
      <c r="C63" s="3">
        <f t="shared" si="9"/>
        <v>3.2499999999999999E-3</v>
      </c>
      <c r="D63" s="3">
        <v>0</v>
      </c>
      <c r="E63" s="3">
        <v>0</v>
      </c>
      <c r="F63" s="3">
        <v>0</v>
      </c>
      <c r="G63" s="3">
        <v>0</v>
      </c>
      <c r="H63" s="3">
        <f>3.25/1000</f>
        <v>3.2499999999999999E-3</v>
      </c>
      <c r="I63" s="3">
        <v>0</v>
      </c>
      <c r="J63" s="3">
        <v>0</v>
      </c>
      <c r="K63" s="3">
        <v>0</v>
      </c>
      <c r="L63" s="66">
        <v>0</v>
      </c>
      <c r="M63" s="3">
        <v>0</v>
      </c>
      <c r="N63" s="3">
        <v>0</v>
      </c>
      <c r="O63" s="3">
        <v>0</v>
      </c>
      <c r="P63" s="3">
        <v>0</v>
      </c>
      <c r="Q63" s="102"/>
    </row>
    <row r="64" spans="1:17" ht="38.1" customHeight="1">
      <c r="A64" s="64" t="s">
        <v>32</v>
      </c>
      <c r="B64" s="61" t="s">
        <v>17</v>
      </c>
      <c r="C64" s="67">
        <f>SUM(D64:P64)</f>
        <v>136775.83536</v>
      </c>
      <c r="D64" s="67">
        <v>100</v>
      </c>
      <c r="E64" s="67">
        <v>356.947</v>
      </c>
      <c r="F64" s="67">
        <v>2997.0039999999999</v>
      </c>
      <c r="G64" s="68">
        <v>8462.9</v>
      </c>
      <c r="H64" s="67">
        <v>0</v>
      </c>
      <c r="I64" s="69">
        <f>1500+1057.7+7660.9+2898.74222</f>
        <v>13117.342219999999</v>
      </c>
      <c r="J64" s="67">
        <v>0</v>
      </c>
      <c r="K64" s="11">
        <f>1594.1</f>
        <v>1594.1</v>
      </c>
      <c r="L64" s="19">
        <v>22547.942139999999</v>
      </c>
      <c r="M64" s="20">
        <f>20115.5+20000</f>
        <v>40115.5</v>
      </c>
      <c r="N64" s="20">
        <v>24300.799999999999</v>
      </c>
      <c r="O64" s="20">
        <v>23183.3</v>
      </c>
      <c r="P64" s="20">
        <v>0</v>
      </c>
      <c r="Q64" s="102"/>
    </row>
    <row r="65" spans="1:19" ht="30" customHeight="1">
      <c r="A65" s="31" t="s">
        <v>33</v>
      </c>
      <c r="B65" s="61" t="s">
        <v>17</v>
      </c>
      <c r="C65" s="3">
        <f>SUM(D65:P65)</f>
        <v>100</v>
      </c>
      <c r="D65" s="3">
        <v>100</v>
      </c>
      <c r="E65" s="3">
        <v>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/>
      <c r="P65" s="3"/>
      <c r="Q65" s="97"/>
    </row>
    <row r="66" spans="1:19" ht="73.150000000000006" customHeight="1">
      <c r="A66" s="31" t="s">
        <v>34</v>
      </c>
      <c r="B66" s="61" t="s">
        <v>17</v>
      </c>
      <c r="C66" s="3">
        <f t="shared" si="9"/>
        <v>1392.6</v>
      </c>
      <c r="D66" s="3">
        <v>0</v>
      </c>
      <c r="E66" s="3">
        <v>0</v>
      </c>
      <c r="F66" s="3">
        <v>0</v>
      </c>
      <c r="G66" s="3">
        <v>0</v>
      </c>
      <c r="H66" s="3">
        <v>1392.6</v>
      </c>
      <c r="I66" s="3">
        <v>0</v>
      </c>
      <c r="J66" s="3">
        <v>0</v>
      </c>
      <c r="K66" s="70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71" t="s">
        <v>15</v>
      </c>
    </row>
    <row r="67" spans="1:19" ht="111" customHeight="1">
      <c r="A67" s="31" t="s">
        <v>40</v>
      </c>
      <c r="B67" s="61" t="s">
        <v>17</v>
      </c>
      <c r="C67" s="3">
        <v>25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25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71" t="s">
        <v>24</v>
      </c>
    </row>
    <row r="68" spans="1:19" ht="40.5" customHeight="1">
      <c r="A68" s="98" t="s">
        <v>56</v>
      </c>
      <c r="B68" s="45" t="s">
        <v>55</v>
      </c>
      <c r="C68" s="21">
        <f>SUM(D68:P68)</f>
        <v>109184.8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21">
        <v>0</v>
      </c>
      <c r="M68" s="11">
        <v>0</v>
      </c>
      <c r="N68" s="11">
        <v>0</v>
      </c>
      <c r="O68" s="11"/>
      <c r="P68" s="11">
        <f>SUM(P69:P70)</f>
        <v>109184.8</v>
      </c>
      <c r="Q68" s="96" t="s">
        <v>24</v>
      </c>
      <c r="R68" s="5"/>
    </row>
    <row r="69" spans="1:19" ht="40.5" customHeight="1">
      <c r="A69" s="99"/>
      <c r="B69" s="45" t="s">
        <v>28</v>
      </c>
      <c r="C69" s="21">
        <f>SUM(D69:P69)</f>
        <v>109075.6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21">
        <v>0</v>
      </c>
      <c r="M69" s="11">
        <v>0</v>
      </c>
      <c r="N69" s="11">
        <v>0</v>
      </c>
      <c r="O69" s="11">
        <v>0</v>
      </c>
      <c r="P69" s="11">
        <v>109075.6</v>
      </c>
      <c r="Q69" s="102"/>
      <c r="R69" s="5"/>
    </row>
    <row r="70" spans="1:19" ht="40.5" customHeight="1">
      <c r="A70" s="100"/>
      <c r="B70" s="45" t="s">
        <v>54</v>
      </c>
      <c r="C70" s="21">
        <f>SUM(D70:P70)</f>
        <v>109.2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21">
        <v>0</v>
      </c>
      <c r="M70" s="11">
        <v>0</v>
      </c>
      <c r="N70" s="11">
        <v>0</v>
      </c>
      <c r="O70" s="11"/>
      <c r="P70" s="11">
        <v>109.2</v>
      </c>
      <c r="Q70" s="97"/>
      <c r="R70" s="5"/>
    </row>
    <row r="71" spans="1:19" ht="34.5" customHeight="1">
      <c r="A71" s="113" t="s">
        <v>78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5"/>
    </row>
    <row r="72" spans="1:19" ht="27" customHeight="1">
      <c r="A72" s="116" t="s">
        <v>79</v>
      </c>
      <c r="B72" s="45" t="s">
        <v>50</v>
      </c>
      <c r="C72" s="22">
        <f>SUM(C73:C75)</f>
        <v>324343.12</v>
      </c>
      <c r="D72" s="22">
        <f t="shared" ref="D72:J72" si="13">SUM(D73:D75)</f>
        <v>0</v>
      </c>
      <c r="E72" s="22">
        <f t="shared" si="13"/>
        <v>0</v>
      </c>
      <c r="F72" s="22">
        <f t="shared" si="13"/>
        <v>0</v>
      </c>
      <c r="G72" s="22">
        <f t="shared" si="13"/>
        <v>0</v>
      </c>
      <c r="H72" s="22">
        <f t="shared" si="13"/>
        <v>0</v>
      </c>
      <c r="I72" s="22">
        <f t="shared" si="13"/>
        <v>0</v>
      </c>
      <c r="J72" s="22">
        <f t="shared" si="13"/>
        <v>0</v>
      </c>
      <c r="K72" s="23">
        <f>SUM(K73:K75)</f>
        <v>324343.12</v>
      </c>
      <c r="L72" s="72">
        <v>0</v>
      </c>
      <c r="M72" s="72">
        <f>SUM(M73:M75)</f>
        <v>0</v>
      </c>
      <c r="N72" s="72">
        <f>SUM(N73:N75)</f>
        <v>0</v>
      </c>
      <c r="O72" s="72">
        <f>SUM(O73:O75)</f>
        <v>0</v>
      </c>
      <c r="P72" s="72">
        <f>SUM(P73:P75)</f>
        <v>0</v>
      </c>
      <c r="Q72" s="96" t="s">
        <v>53</v>
      </c>
    </row>
    <row r="73" spans="1:19" ht="15">
      <c r="A73" s="117"/>
      <c r="B73" s="59" t="s">
        <v>17</v>
      </c>
      <c r="C73" s="22">
        <f>D73+E73+F73+G73+H73+I73+J73+K73+L73</f>
        <v>324.5</v>
      </c>
      <c r="D73" s="73">
        <v>0</v>
      </c>
      <c r="E73" s="73">
        <v>0</v>
      </c>
      <c r="F73" s="73">
        <v>0</v>
      </c>
      <c r="G73" s="73">
        <v>0</v>
      </c>
      <c r="H73" s="73">
        <v>0</v>
      </c>
      <c r="I73" s="73">
        <v>0</v>
      </c>
      <c r="J73" s="73">
        <v>0</v>
      </c>
      <c r="K73" s="6">
        <v>324.5</v>
      </c>
      <c r="L73" s="11">
        <v>0</v>
      </c>
      <c r="M73" s="25">
        <v>0</v>
      </c>
      <c r="N73" s="25">
        <v>0</v>
      </c>
      <c r="O73" s="25">
        <v>0</v>
      </c>
      <c r="P73" s="25">
        <v>0</v>
      </c>
      <c r="Q73" s="102"/>
      <c r="S73" s="7"/>
    </row>
    <row r="74" spans="1:19" ht="25.5">
      <c r="A74" s="117"/>
      <c r="B74" s="45" t="s">
        <v>28</v>
      </c>
      <c r="C74" s="22">
        <f>D74+E74+F74+G74+H74+I74+J74+K74+L74</f>
        <v>61300.84</v>
      </c>
      <c r="D74" s="73">
        <v>0</v>
      </c>
      <c r="E74" s="73">
        <v>0</v>
      </c>
      <c r="F74" s="73">
        <v>0</v>
      </c>
      <c r="G74" s="73">
        <v>0</v>
      </c>
      <c r="H74" s="73">
        <v>0</v>
      </c>
      <c r="I74" s="73">
        <v>0</v>
      </c>
      <c r="J74" s="73">
        <v>0</v>
      </c>
      <c r="K74" s="6">
        <v>61300.84</v>
      </c>
      <c r="L74" s="72">
        <v>0</v>
      </c>
      <c r="M74" s="25"/>
      <c r="N74" s="25"/>
      <c r="O74" s="25">
        <v>0</v>
      </c>
      <c r="P74" s="25">
        <v>0</v>
      </c>
      <c r="Q74" s="102"/>
      <c r="S74" s="7"/>
    </row>
    <row r="75" spans="1:19" ht="138.6" customHeight="1">
      <c r="A75" s="118"/>
      <c r="B75" s="45" t="s">
        <v>61</v>
      </c>
      <c r="C75" s="22">
        <f>D75+E75+F75+G75+H75+I75+J75+K75+L75</f>
        <v>262717.78000000003</v>
      </c>
      <c r="D75" s="73">
        <v>0</v>
      </c>
      <c r="E75" s="73">
        <v>0</v>
      </c>
      <c r="F75" s="73">
        <v>0</v>
      </c>
      <c r="G75" s="73">
        <v>0</v>
      </c>
      <c r="H75" s="73">
        <v>0</v>
      </c>
      <c r="I75" s="73">
        <v>0</v>
      </c>
      <c r="J75" s="73">
        <v>0</v>
      </c>
      <c r="K75" s="6">
        <v>262717.78000000003</v>
      </c>
      <c r="L75" s="72">
        <v>0</v>
      </c>
      <c r="M75" s="25">
        <v>0</v>
      </c>
      <c r="N75" s="25">
        <v>0</v>
      </c>
      <c r="O75" s="25">
        <v>0</v>
      </c>
      <c r="P75" s="25">
        <v>0</v>
      </c>
      <c r="Q75" s="97"/>
      <c r="R75" s="5"/>
    </row>
    <row r="76" spans="1:19" ht="43.5" customHeight="1">
      <c r="A76" s="116" t="s">
        <v>80</v>
      </c>
      <c r="B76" s="45" t="s">
        <v>50</v>
      </c>
      <c r="C76" s="8">
        <f t="shared" ref="C76:C83" si="14">L76</f>
        <v>22702.292990000002</v>
      </c>
      <c r="D76" s="74">
        <v>0</v>
      </c>
      <c r="E76" s="74">
        <v>0</v>
      </c>
      <c r="F76" s="74">
        <v>0</v>
      </c>
      <c r="G76" s="74">
        <v>0</v>
      </c>
      <c r="H76" s="74">
        <v>0</v>
      </c>
      <c r="I76" s="74">
        <v>0</v>
      </c>
      <c r="J76" s="74">
        <v>0</v>
      </c>
      <c r="K76" s="9">
        <v>0</v>
      </c>
      <c r="L76" s="8">
        <f>SUM(L77:L79)</f>
        <v>22702.292990000002</v>
      </c>
      <c r="M76" s="25">
        <v>0</v>
      </c>
      <c r="N76" s="25">
        <v>0</v>
      </c>
      <c r="O76" s="25">
        <v>0</v>
      </c>
      <c r="P76" s="25">
        <v>0</v>
      </c>
      <c r="Q76" s="96" t="s">
        <v>15</v>
      </c>
      <c r="R76" s="5"/>
    </row>
    <row r="77" spans="1:19" ht="53.1" customHeight="1">
      <c r="A77" s="117"/>
      <c r="B77" s="42" t="s">
        <v>17</v>
      </c>
      <c r="C77" s="8">
        <f t="shared" si="14"/>
        <v>23.244999999999997</v>
      </c>
      <c r="D77" s="74"/>
      <c r="E77" s="74"/>
      <c r="F77" s="74"/>
      <c r="G77" s="74"/>
      <c r="H77" s="74"/>
      <c r="I77" s="74"/>
      <c r="J77" s="74"/>
      <c r="K77" s="9"/>
      <c r="L77" s="8">
        <f>L80+L83+L86+L89+L92+L95+L98+L101+L104+L107+L110+L113+L116+L119</f>
        <v>23.244999999999997</v>
      </c>
      <c r="M77" s="25"/>
      <c r="N77" s="25"/>
      <c r="O77" s="25"/>
      <c r="P77" s="25"/>
      <c r="Q77" s="102"/>
      <c r="R77" s="5"/>
    </row>
    <row r="78" spans="1:19" ht="28.5" customHeight="1">
      <c r="A78" s="117"/>
      <c r="B78" s="12" t="s">
        <v>28</v>
      </c>
      <c r="C78" s="8">
        <f t="shared" si="14"/>
        <v>3779.8413300000002</v>
      </c>
      <c r="D78" s="74"/>
      <c r="E78" s="74"/>
      <c r="F78" s="74"/>
      <c r="G78" s="74"/>
      <c r="H78" s="74"/>
      <c r="I78" s="74"/>
      <c r="J78" s="74"/>
      <c r="K78" s="9"/>
      <c r="L78" s="8">
        <f>L81+L84+L87+L90+L93+L96+L99+L102+L105+L108+L111+L114+L117</f>
        <v>3779.8413300000002</v>
      </c>
      <c r="M78" s="25"/>
      <c r="N78" s="25"/>
      <c r="O78" s="25"/>
      <c r="P78" s="25"/>
      <c r="Q78" s="102"/>
      <c r="R78" s="5"/>
    </row>
    <row r="79" spans="1:19" ht="68.650000000000006" customHeight="1">
      <c r="A79" s="118"/>
      <c r="B79" s="12" t="s">
        <v>61</v>
      </c>
      <c r="C79" s="8">
        <f t="shared" si="14"/>
        <v>18899.20666</v>
      </c>
      <c r="D79" s="74"/>
      <c r="E79" s="74"/>
      <c r="F79" s="74"/>
      <c r="G79" s="74"/>
      <c r="H79" s="74"/>
      <c r="I79" s="74"/>
      <c r="J79" s="74"/>
      <c r="K79" s="9"/>
      <c r="L79" s="8">
        <f>L82+L85+L88+L91+L94+L97+L100+L103+L106+L109+L112+L115+L118</f>
        <v>18899.20666</v>
      </c>
      <c r="M79" s="25"/>
      <c r="N79" s="25"/>
      <c r="O79" s="25"/>
      <c r="P79" s="25"/>
      <c r="Q79" s="97"/>
      <c r="R79" s="5"/>
    </row>
    <row r="80" spans="1:19" ht="24.6" customHeight="1">
      <c r="A80" s="98" t="s">
        <v>62</v>
      </c>
      <c r="B80" s="42" t="s">
        <v>17</v>
      </c>
      <c r="C80" s="10">
        <f t="shared" si="14"/>
        <v>1.27667</v>
      </c>
      <c r="D80" s="3">
        <v>0</v>
      </c>
      <c r="E80" s="3">
        <v>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11"/>
      <c r="L80" s="10">
        <v>1.27667</v>
      </c>
      <c r="M80" s="25">
        <v>0</v>
      </c>
      <c r="N80" s="25">
        <v>0</v>
      </c>
      <c r="O80" s="25">
        <v>0</v>
      </c>
      <c r="P80" s="25">
        <v>0</v>
      </c>
      <c r="Q80" s="96" t="s">
        <v>15</v>
      </c>
      <c r="R80" s="5"/>
    </row>
    <row r="81" spans="1:18" ht="22.5">
      <c r="A81" s="99"/>
      <c r="B81" s="12" t="s">
        <v>28</v>
      </c>
      <c r="C81" s="10">
        <f t="shared" si="14"/>
        <v>212.565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11"/>
      <c r="L81" s="10">
        <v>212.565</v>
      </c>
      <c r="M81" s="25">
        <v>0</v>
      </c>
      <c r="N81" s="25">
        <v>0</v>
      </c>
      <c r="O81" s="25">
        <v>0</v>
      </c>
      <c r="P81" s="25">
        <v>0</v>
      </c>
      <c r="Q81" s="102"/>
      <c r="R81" s="5"/>
    </row>
    <row r="82" spans="1:18" ht="78.75">
      <c r="A82" s="100"/>
      <c r="B82" s="12" t="s">
        <v>61</v>
      </c>
      <c r="C82" s="10">
        <f t="shared" si="14"/>
        <v>1062.825</v>
      </c>
      <c r="D82" s="3">
        <v>0</v>
      </c>
      <c r="E82" s="3">
        <v>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11"/>
      <c r="L82" s="10">
        <v>1062.825</v>
      </c>
      <c r="M82" s="25">
        <v>0</v>
      </c>
      <c r="N82" s="25">
        <v>0</v>
      </c>
      <c r="O82" s="25">
        <v>0</v>
      </c>
      <c r="P82" s="25">
        <v>0</v>
      </c>
      <c r="Q82" s="97"/>
      <c r="R82" s="5"/>
    </row>
    <row r="83" spans="1:18" ht="24.6" customHeight="1">
      <c r="A83" s="98" t="s">
        <v>59</v>
      </c>
      <c r="B83" s="42" t="s">
        <v>17</v>
      </c>
      <c r="C83" s="10">
        <f t="shared" si="14"/>
        <v>1.36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11"/>
      <c r="L83" s="13">
        <v>1.36</v>
      </c>
      <c r="M83" s="25">
        <v>0</v>
      </c>
      <c r="N83" s="25">
        <v>0</v>
      </c>
      <c r="O83" s="25">
        <v>0</v>
      </c>
      <c r="P83" s="25">
        <v>0</v>
      </c>
      <c r="Q83" s="96" t="s">
        <v>15</v>
      </c>
      <c r="R83" s="5"/>
    </row>
    <row r="84" spans="1:18" ht="24.75" customHeight="1">
      <c r="A84" s="99"/>
      <c r="B84" s="12" t="s">
        <v>28</v>
      </c>
      <c r="C84" s="10">
        <f>L84</f>
        <v>226.44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11"/>
      <c r="L84" s="13">
        <v>226.44</v>
      </c>
      <c r="M84" s="25">
        <v>0</v>
      </c>
      <c r="N84" s="25">
        <v>0</v>
      </c>
      <c r="O84" s="25">
        <v>0</v>
      </c>
      <c r="P84" s="25">
        <v>0</v>
      </c>
      <c r="Q84" s="102"/>
      <c r="R84" s="5"/>
    </row>
    <row r="85" spans="1:18" ht="68.650000000000006" customHeight="1">
      <c r="A85" s="100"/>
      <c r="B85" s="12" t="s">
        <v>61</v>
      </c>
      <c r="C85" s="10">
        <f>L85</f>
        <v>1132.2</v>
      </c>
      <c r="D85" s="3">
        <v>0</v>
      </c>
      <c r="E85" s="3">
        <v>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11"/>
      <c r="L85" s="13">
        <v>1132.2</v>
      </c>
      <c r="M85" s="25">
        <v>0</v>
      </c>
      <c r="N85" s="25">
        <v>0</v>
      </c>
      <c r="O85" s="25">
        <v>0</v>
      </c>
      <c r="P85" s="25">
        <v>0</v>
      </c>
      <c r="Q85" s="97"/>
      <c r="R85" s="5"/>
    </row>
    <row r="86" spans="1:18" ht="26.65" customHeight="1">
      <c r="A86" s="98" t="s">
        <v>60</v>
      </c>
      <c r="B86" s="42" t="s">
        <v>17</v>
      </c>
      <c r="C86" s="10">
        <f>L86</f>
        <v>1.1366700000000001</v>
      </c>
      <c r="D86" s="3">
        <v>0</v>
      </c>
      <c r="E86" s="3">
        <v>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11"/>
      <c r="L86" s="13">
        <v>1.1366700000000001</v>
      </c>
      <c r="M86" s="25">
        <v>0</v>
      </c>
      <c r="N86" s="25">
        <v>0</v>
      </c>
      <c r="O86" s="25">
        <v>0</v>
      </c>
      <c r="P86" s="25">
        <v>0</v>
      </c>
      <c r="Q86" s="96" t="s">
        <v>15</v>
      </c>
      <c r="R86" s="5"/>
    </row>
    <row r="87" spans="1:18" ht="24.75" customHeight="1">
      <c r="A87" s="99"/>
      <c r="B87" s="12" t="s">
        <v>28</v>
      </c>
      <c r="C87" s="10">
        <f>L87</f>
        <v>189.255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11"/>
      <c r="L87" s="13">
        <v>189.255</v>
      </c>
      <c r="M87" s="25">
        <v>0</v>
      </c>
      <c r="N87" s="25">
        <v>0</v>
      </c>
      <c r="O87" s="25">
        <v>0</v>
      </c>
      <c r="P87" s="25">
        <v>0</v>
      </c>
      <c r="Q87" s="102"/>
      <c r="R87" s="5"/>
    </row>
    <row r="88" spans="1:18" ht="69" customHeight="1">
      <c r="A88" s="100"/>
      <c r="B88" s="12" t="s">
        <v>61</v>
      </c>
      <c r="C88" s="10">
        <f>L88</f>
        <v>946.27499999999998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11"/>
      <c r="L88" s="13">
        <v>946.27499999999998</v>
      </c>
      <c r="M88" s="25">
        <v>0</v>
      </c>
      <c r="N88" s="25">
        <v>0</v>
      </c>
      <c r="O88" s="25">
        <v>0</v>
      </c>
      <c r="P88" s="25">
        <v>0</v>
      </c>
      <c r="Q88" s="97"/>
      <c r="R88" s="5"/>
    </row>
    <row r="89" spans="1:18" ht="33" customHeight="1">
      <c r="A89" s="98" t="s">
        <v>63</v>
      </c>
      <c r="B89" s="42" t="s">
        <v>17</v>
      </c>
      <c r="C89" s="10">
        <f t="shared" ref="C89:C95" si="15">L89</f>
        <v>1.1879999999999999</v>
      </c>
      <c r="D89" s="3">
        <v>0</v>
      </c>
      <c r="E89" s="3">
        <v>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11"/>
      <c r="L89" s="13">
        <v>1.1879999999999999</v>
      </c>
      <c r="M89" s="25">
        <v>0</v>
      </c>
      <c r="N89" s="25">
        <v>0</v>
      </c>
      <c r="O89" s="25">
        <v>0</v>
      </c>
      <c r="P89" s="25">
        <v>0</v>
      </c>
      <c r="Q89" s="96" t="s">
        <v>15</v>
      </c>
      <c r="R89" s="5"/>
    </row>
    <row r="90" spans="1:18" ht="24.75" customHeight="1">
      <c r="A90" s="99"/>
      <c r="B90" s="12" t="s">
        <v>28</v>
      </c>
      <c r="C90" s="10">
        <f t="shared" si="15"/>
        <v>197.80196000000001</v>
      </c>
      <c r="D90" s="3">
        <v>0</v>
      </c>
      <c r="E90" s="3">
        <v>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11"/>
      <c r="L90" s="13">
        <v>197.80196000000001</v>
      </c>
      <c r="M90" s="25">
        <v>0</v>
      </c>
      <c r="N90" s="25">
        <v>0</v>
      </c>
      <c r="O90" s="25">
        <v>0</v>
      </c>
      <c r="P90" s="25">
        <v>0</v>
      </c>
      <c r="Q90" s="102"/>
      <c r="R90" s="5"/>
    </row>
    <row r="91" spans="1:18" ht="75.599999999999994" customHeight="1">
      <c r="A91" s="100"/>
      <c r="B91" s="12" t="s">
        <v>61</v>
      </c>
      <c r="C91" s="10">
        <f t="shared" si="15"/>
        <v>989.00978999999995</v>
      </c>
      <c r="D91" s="3">
        <v>0</v>
      </c>
      <c r="E91" s="3">
        <v>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11"/>
      <c r="L91" s="14">
        <v>989.00978999999995</v>
      </c>
      <c r="M91" s="25">
        <v>0</v>
      </c>
      <c r="N91" s="25">
        <v>0</v>
      </c>
      <c r="O91" s="25">
        <v>0</v>
      </c>
      <c r="P91" s="25">
        <v>0</v>
      </c>
      <c r="Q91" s="97"/>
      <c r="R91" s="5"/>
    </row>
    <row r="92" spans="1:18" ht="40.5" customHeight="1">
      <c r="A92" s="98" t="s">
        <v>64</v>
      </c>
      <c r="B92" s="42" t="s">
        <v>17</v>
      </c>
      <c r="C92" s="10">
        <f t="shared" si="15"/>
        <v>1.92367</v>
      </c>
      <c r="D92" s="3">
        <v>0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11"/>
      <c r="L92" s="13">
        <v>1.92367</v>
      </c>
      <c r="M92" s="25">
        <v>0</v>
      </c>
      <c r="N92" s="25">
        <v>0</v>
      </c>
      <c r="O92" s="25">
        <v>0</v>
      </c>
      <c r="P92" s="25">
        <v>0</v>
      </c>
      <c r="Q92" s="96" t="s">
        <v>15</v>
      </c>
      <c r="R92" s="5"/>
    </row>
    <row r="93" spans="1:18" ht="24.75" customHeight="1">
      <c r="A93" s="99"/>
      <c r="B93" s="12" t="s">
        <v>28</v>
      </c>
      <c r="C93" s="10">
        <f t="shared" si="15"/>
        <v>320.29050000000001</v>
      </c>
      <c r="D93" s="3">
        <v>0</v>
      </c>
      <c r="E93" s="3">
        <v>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11"/>
      <c r="L93" s="13">
        <v>320.29050000000001</v>
      </c>
      <c r="M93" s="25">
        <v>0</v>
      </c>
      <c r="N93" s="25">
        <v>0</v>
      </c>
      <c r="O93" s="25">
        <v>0</v>
      </c>
      <c r="P93" s="25">
        <v>0</v>
      </c>
      <c r="Q93" s="102"/>
      <c r="R93" s="5"/>
    </row>
    <row r="94" spans="1:18" ht="72" customHeight="1">
      <c r="A94" s="100"/>
      <c r="B94" s="12" t="s">
        <v>61</v>
      </c>
      <c r="C94" s="10">
        <f t="shared" si="15"/>
        <v>1601.4524899999999</v>
      </c>
      <c r="D94" s="3">
        <v>0</v>
      </c>
      <c r="E94" s="3">
        <v>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11"/>
      <c r="L94" s="13">
        <v>1601.4524899999999</v>
      </c>
      <c r="M94" s="25">
        <v>0</v>
      </c>
      <c r="N94" s="25">
        <v>0</v>
      </c>
      <c r="O94" s="25">
        <v>0</v>
      </c>
      <c r="P94" s="25">
        <v>0</v>
      </c>
      <c r="Q94" s="97"/>
      <c r="R94" s="5"/>
    </row>
    <row r="95" spans="1:18" ht="26.65" customHeight="1">
      <c r="A95" s="98" t="s">
        <v>65</v>
      </c>
      <c r="B95" s="42" t="s">
        <v>17</v>
      </c>
      <c r="C95" s="10">
        <f t="shared" si="15"/>
        <v>1.43333</v>
      </c>
      <c r="D95" s="3">
        <v>0</v>
      </c>
      <c r="E95" s="3">
        <v>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11"/>
      <c r="L95" s="13">
        <v>1.43333</v>
      </c>
      <c r="M95" s="25">
        <v>0</v>
      </c>
      <c r="N95" s="25">
        <v>0</v>
      </c>
      <c r="O95" s="25">
        <v>0</v>
      </c>
      <c r="P95" s="25">
        <v>0</v>
      </c>
      <c r="Q95" s="96" t="s">
        <v>15</v>
      </c>
      <c r="R95" s="5"/>
    </row>
    <row r="96" spans="1:18" ht="24.75" customHeight="1">
      <c r="A96" s="99"/>
      <c r="B96" s="12" t="s">
        <v>28</v>
      </c>
      <c r="C96" s="10">
        <f t="shared" ref="C96:C121" si="16">L96</f>
        <v>238.65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11"/>
      <c r="L96" s="13">
        <v>238.65</v>
      </c>
      <c r="M96" s="25">
        <v>0</v>
      </c>
      <c r="N96" s="25">
        <v>0</v>
      </c>
      <c r="O96" s="25">
        <v>0</v>
      </c>
      <c r="P96" s="25">
        <v>0</v>
      </c>
      <c r="Q96" s="102"/>
      <c r="R96" s="5"/>
    </row>
    <row r="97" spans="1:18" ht="69" customHeight="1">
      <c r="A97" s="100"/>
      <c r="B97" s="12" t="s">
        <v>61</v>
      </c>
      <c r="C97" s="10">
        <f t="shared" si="16"/>
        <v>1193.25</v>
      </c>
      <c r="D97" s="3">
        <v>0</v>
      </c>
      <c r="E97" s="3">
        <v>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11"/>
      <c r="L97" s="14">
        <v>1193.25</v>
      </c>
      <c r="M97" s="25">
        <v>0</v>
      </c>
      <c r="N97" s="25">
        <v>0</v>
      </c>
      <c r="O97" s="25">
        <v>0</v>
      </c>
      <c r="P97" s="25">
        <v>0</v>
      </c>
      <c r="Q97" s="97"/>
      <c r="R97" s="5"/>
    </row>
    <row r="98" spans="1:18" ht="30" customHeight="1">
      <c r="A98" s="98" t="s">
        <v>66</v>
      </c>
      <c r="B98" s="42" t="s">
        <v>17</v>
      </c>
      <c r="C98" s="10">
        <f t="shared" si="16"/>
        <v>1.69333</v>
      </c>
      <c r="D98" s="3">
        <v>0</v>
      </c>
      <c r="E98" s="3">
        <v>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11"/>
      <c r="L98" s="13">
        <v>1.69333</v>
      </c>
      <c r="M98" s="25">
        <v>0</v>
      </c>
      <c r="N98" s="25">
        <v>0</v>
      </c>
      <c r="O98" s="25">
        <v>0</v>
      </c>
      <c r="P98" s="25">
        <v>0</v>
      </c>
      <c r="Q98" s="96" t="s">
        <v>15</v>
      </c>
      <c r="R98" s="5"/>
    </row>
    <row r="99" spans="1:18" ht="24.75" customHeight="1">
      <c r="A99" s="99"/>
      <c r="B99" s="12" t="s">
        <v>28</v>
      </c>
      <c r="C99" s="10">
        <f t="shared" si="16"/>
        <v>281.94</v>
      </c>
      <c r="D99" s="3">
        <v>0</v>
      </c>
      <c r="E99" s="3">
        <v>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11"/>
      <c r="L99" s="14">
        <v>281.94</v>
      </c>
      <c r="M99" s="25">
        <v>0</v>
      </c>
      <c r="N99" s="25">
        <v>0</v>
      </c>
      <c r="O99" s="25">
        <v>0</v>
      </c>
      <c r="P99" s="25">
        <v>0</v>
      </c>
      <c r="Q99" s="102"/>
      <c r="R99" s="5"/>
    </row>
    <row r="100" spans="1:18" ht="63.6" customHeight="1">
      <c r="A100" s="100"/>
      <c r="B100" s="12" t="s">
        <v>61</v>
      </c>
      <c r="C100" s="10">
        <f t="shared" si="16"/>
        <v>1409.7</v>
      </c>
      <c r="D100" s="3">
        <v>0</v>
      </c>
      <c r="E100" s="3">
        <v>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11"/>
      <c r="L100" s="14">
        <v>1409.7</v>
      </c>
      <c r="M100" s="25">
        <v>0</v>
      </c>
      <c r="N100" s="25">
        <v>0</v>
      </c>
      <c r="O100" s="25">
        <v>0</v>
      </c>
      <c r="P100" s="25">
        <v>0</v>
      </c>
      <c r="Q100" s="97"/>
      <c r="R100" s="5"/>
    </row>
    <row r="101" spans="1:18" ht="25.5" customHeight="1">
      <c r="A101" s="98" t="s">
        <v>67</v>
      </c>
      <c r="B101" s="42" t="s">
        <v>17</v>
      </c>
      <c r="C101" s="10">
        <f t="shared" si="16"/>
        <v>1.86</v>
      </c>
      <c r="D101" s="3">
        <v>0</v>
      </c>
      <c r="E101" s="3">
        <v>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11"/>
      <c r="L101" s="13">
        <v>1.86</v>
      </c>
      <c r="M101" s="25">
        <v>0</v>
      </c>
      <c r="N101" s="25">
        <v>0</v>
      </c>
      <c r="O101" s="25">
        <v>0</v>
      </c>
      <c r="P101" s="25">
        <v>0</v>
      </c>
      <c r="Q101" s="96" t="s">
        <v>15</v>
      </c>
      <c r="R101" s="5"/>
    </row>
    <row r="102" spans="1:18" ht="24.75" customHeight="1">
      <c r="A102" s="99"/>
      <c r="B102" s="12" t="s">
        <v>28</v>
      </c>
      <c r="C102" s="10">
        <f t="shared" si="16"/>
        <v>309.69</v>
      </c>
      <c r="D102" s="3">
        <v>0</v>
      </c>
      <c r="E102" s="3">
        <v>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11"/>
      <c r="L102" s="14">
        <v>309.69</v>
      </c>
      <c r="M102" s="25">
        <v>0</v>
      </c>
      <c r="N102" s="25">
        <v>0</v>
      </c>
      <c r="O102" s="25">
        <v>0</v>
      </c>
      <c r="P102" s="25">
        <v>0</v>
      </c>
      <c r="Q102" s="102"/>
      <c r="R102" s="5"/>
    </row>
    <row r="103" spans="1:18" ht="61.5" customHeight="1">
      <c r="A103" s="100"/>
      <c r="B103" s="12" t="s">
        <v>61</v>
      </c>
      <c r="C103" s="10">
        <f t="shared" si="16"/>
        <v>1548.45</v>
      </c>
      <c r="D103" s="3">
        <v>0</v>
      </c>
      <c r="E103" s="3">
        <v>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11"/>
      <c r="L103" s="14">
        <v>1548.45</v>
      </c>
      <c r="M103" s="25">
        <v>0</v>
      </c>
      <c r="N103" s="25">
        <v>0</v>
      </c>
      <c r="O103" s="25">
        <v>0</v>
      </c>
      <c r="P103" s="25">
        <v>0</v>
      </c>
      <c r="Q103" s="97"/>
      <c r="R103" s="5"/>
    </row>
    <row r="104" spans="1:18" ht="25.15" customHeight="1">
      <c r="A104" s="98" t="s">
        <v>68</v>
      </c>
      <c r="B104" s="42" t="s">
        <v>17</v>
      </c>
      <c r="C104" s="10">
        <f t="shared" si="16"/>
        <v>1.85</v>
      </c>
      <c r="D104" s="3">
        <v>0</v>
      </c>
      <c r="E104" s="3">
        <v>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11"/>
      <c r="L104" s="13">
        <v>1.85</v>
      </c>
      <c r="M104" s="25">
        <v>0</v>
      </c>
      <c r="N104" s="25">
        <v>0</v>
      </c>
      <c r="O104" s="25">
        <v>0</v>
      </c>
      <c r="P104" s="25">
        <v>0</v>
      </c>
      <c r="Q104" s="96" t="s">
        <v>15</v>
      </c>
      <c r="R104" s="5"/>
    </row>
    <row r="105" spans="1:18" ht="24.75" customHeight="1">
      <c r="A105" s="99"/>
      <c r="B105" s="12" t="s">
        <v>28</v>
      </c>
      <c r="C105" s="10">
        <f t="shared" si="16"/>
        <v>308.02499999999998</v>
      </c>
      <c r="D105" s="3">
        <v>0</v>
      </c>
      <c r="E105" s="3">
        <v>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11"/>
      <c r="L105" s="14">
        <v>308.02499999999998</v>
      </c>
      <c r="M105" s="25">
        <v>0</v>
      </c>
      <c r="N105" s="25">
        <v>0</v>
      </c>
      <c r="O105" s="25">
        <v>0</v>
      </c>
      <c r="P105" s="25">
        <v>0</v>
      </c>
      <c r="Q105" s="102"/>
      <c r="R105" s="5"/>
    </row>
    <row r="106" spans="1:18" ht="71.099999999999994" customHeight="1">
      <c r="A106" s="100"/>
      <c r="B106" s="12" t="s">
        <v>61</v>
      </c>
      <c r="C106" s="10">
        <f t="shared" si="16"/>
        <v>1540.125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11"/>
      <c r="L106" s="15">
        <v>1540.125</v>
      </c>
      <c r="M106" s="25">
        <v>0</v>
      </c>
      <c r="N106" s="25">
        <v>0</v>
      </c>
      <c r="O106" s="25">
        <v>0</v>
      </c>
      <c r="P106" s="25">
        <v>0</v>
      </c>
      <c r="Q106" s="97"/>
      <c r="R106" s="5"/>
    </row>
    <row r="107" spans="1:18" ht="31.15" customHeight="1">
      <c r="A107" s="98" t="s">
        <v>69</v>
      </c>
      <c r="B107" s="42" t="s">
        <v>17</v>
      </c>
      <c r="C107" s="10">
        <f t="shared" si="16"/>
        <v>1.8333299999999999</v>
      </c>
      <c r="D107" s="3">
        <v>0</v>
      </c>
      <c r="E107" s="3">
        <v>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11"/>
      <c r="L107" s="15">
        <v>1.8333299999999999</v>
      </c>
      <c r="M107" s="25">
        <v>0</v>
      </c>
      <c r="N107" s="25">
        <v>0</v>
      </c>
      <c r="O107" s="25">
        <v>0</v>
      </c>
      <c r="P107" s="25">
        <v>0</v>
      </c>
      <c r="Q107" s="96" t="s">
        <v>15</v>
      </c>
      <c r="R107" s="5"/>
    </row>
    <row r="108" spans="1:18" ht="24.75" customHeight="1">
      <c r="A108" s="99"/>
      <c r="B108" s="12" t="s">
        <v>28</v>
      </c>
      <c r="C108" s="10">
        <f t="shared" si="16"/>
        <v>305.25</v>
      </c>
      <c r="D108" s="3">
        <v>0</v>
      </c>
      <c r="E108" s="3">
        <v>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11"/>
      <c r="L108" s="15">
        <v>305.25</v>
      </c>
      <c r="M108" s="25">
        <v>0</v>
      </c>
      <c r="N108" s="25">
        <v>0</v>
      </c>
      <c r="O108" s="25">
        <v>0</v>
      </c>
      <c r="P108" s="25">
        <v>0</v>
      </c>
      <c r="Q108" s="102"/>
      <c r="R108" s="5"/>
    </row>
    <row r="109" spans="1:18" ht="65.650000000000006" customHeight="1">
      <c r="A109" s="100"/>
      <c r="B109" s="12" t="s">
        <v>61</v>
      </c>
      <c r="C109" s="10">
        <f t="shared" si="16"/>
        <v>1526.25</v>
      </c>
      <c r="D109" s="3">
        <v>0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11"/>
      <c r="L109" s="15">
        <v>1526.25</v>
      </c>
      <c r="M109" s="25">
        <v>0</v>
      </c>
      <c r="N109" s="25">
        <v>0</v>
      </c>
      <c r="O109" s="25">
        <v>0</v>
      </c>
      <c r="P109" s="25">
        <v>0</v>
      </c>
      <c r="Q109" s="97"/>
      <c r="R109" s="5"/>
    </row>
    <row r="110" spans="1:18" ht="28.5" customHeight="1">
      <c r="A110" s="98" t="s">
        <v>70</v>
      </c>
      <c r="B110" s="42" t="s">
        <v>17</v>
      </c>
      <c r="C110" s="10">
        <f t="shared" si="16"/>
        <v>1.8833299999999999</v>
      </c>
      <c r="D110" s="3">
        <v>0</v>
      </c>
      <c r="E110" s="3">
        <v>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11"/>
      <c r="L110" s="13">
        <v>1.8833299999999999</v>
      </c>
      <c r="M110" s="25">
        <v>0</v>
      </c>
      <c r="N110" s="25">
        <v>0</v>
      </c>
      <c r="O110" s="25">
        <v>0</v>
      </c>
      <c r="P110" s="25">
        <v>0</v>
      </c>
      <c r="Q110" s="96" t="s">
        <v>15</v>
      </c>
      <c r="R110" s="5"/>
    </row>
    <row r="111" spans="1:18" ht="24.75" customHeight="1">
      <c r="A111" s="99"/>
      <c r="B111" s="12" t="s">
        <v>28</v>
      </c>
      <c r="C111" s="10">
        <f t="shared" si="16"/>
        <v>313.57499999999999</v>
      </c>
      <c r="D111" s="3">
        <v>0</v>
      </c>
      <c r="E111" s="3">
        <v>0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11"/>
      <c r="L111" s="14">
        <v>313.57499999999999</v>
      </c>
      <c r="M111" s="25">
        <v>0</v>
      </c>
      <c r="N111" s="25">
        <v>0</v>
      </c>
      <c r="O111" s="25">
        <v>0</v>
      </c>
      <c r="P111" s="25">
        <v>0</v>
      </c>
      <c r="Q111" s="102"/>
      <c r="R111" s="5"/>
    </row>
    <row r="112" spans="1:18" ht="64.150000000000006" customHeight="1">
      <c r="A112" s="100"/>
      <c r="B112" s="12" t="s">
        <v>61</v>
      </c>
      <c r="C112" s="10">
        <f t="shared" si="16"/>
        <v>1567.875</v>
      </c>
      <c r="D112" s="3">
        <v>0</v>
      </c>
      <c r="E112" s="3">
        <v>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11"/>
      <c r="L112" s="14">
        <v>1567.875</v>
      </c>
      <c r="M112" s="25">
        <v>0</v>
      </c>
      <c r="N112" s="25">
        <v>0</v>
      </c>
      <c r="O112" s="25">
        <v>0</v>
      </c>
      <c r="P112" s="25">
        <v>0</v>
      </c>
      <c r="Q112" s="97"/>
      <c r="R112" s="5"/>
    </row>
    <row r="113" spans="1:29" ht="28.5" customHeight="1">
      <c r="A113" s="98" t="s">
        <v>71</v>
      </c>
      <c r="B113" s="42" t="s">
        <v>17</v>
      </c>
      <c r="C113" s="10">
        <f t="shared" si="16"/>
        <v>2.5666699999999998</v>
      </c>
      <c r="D113" s="3">
        <v>0</v>
      </c>
      <c r="E113" s="3">
        <v>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11"/>
      <c r="L113" s="13">
        <v>2.5666699999999998</v>
      </c>
      <c r="M113" s="3"/>
      <c r="N113" s="25">
        <v>0</v>
      </c>
      <c r="O113" s="25">
        <v>0</v>
      </c>
      <c r="P113" s="25">
        <v>0</v>
      </c>
      <c r="Q113" s="96" t="s">
        <v>15</v>
      </c>
      <c r="R113" s="5"/>
    </row>
    <row r="114" spans="1:29" ht="24.75" customHeight="1">
      <c r="A114" s="99"/>
      <c r="B114" s="12" t="s">
        <v>28</v>
      </c>
      <c r="C114" s="10">
        <f t="shared" si="16"/>
        <v>427.35</v>
      </c>
      <c r="D114" s="3">
        <v>0</v>
      </c>
      <c r="E114" s="3">
        <v>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11"/>
      <c r="L114" s="14">
        <v>427.35</v>
      </c>
      <c r="M114" s="3"/>
      <c r="N114" s="25">
        <v>0</v>
      </c>
      <c r="O114" s="25">
        <v>0</v>
      </c>
      <c r="P114" s="25">
        <v>0</v>
      </c>
      <c r="Q114" s="102"/>
      <c r="R114" s="5"/>
    </row>
    <row r="115" spans="1:29" ht="66" customHeight="1">
      <c r="A115" s="100"/>
      <c r="B115" s="12" t="s">
        <v>61</v>
      </c>
      <c r="C115" s="10">
        <f t="shared" si="16"/>
        <v>2136.75</v>
      </c>
      <c r="D115" s="3">
        <v>0</v>
      </c>
      <c r="E115" s="3">
        <v>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11"/>
      <c r="L115" s="14">
        <v>2136.75</v>
      </c>
      <c r="M115" s="3"/>
      <c r="N115" s="25">
        <v>0</v>
      </c>
      <c r="O115" s="25">
        <v>0</v>
      </c>
      <c r="P115" s="25">
        <v>0</v>
      </c>
      <c r="Q115" s="97"/>
      <c r="R115" s="5"/>
    </row>
    <row r="116" spans="1:29" ht="26.1" customHeight="1">
      <c r="A116" s="98" t="s">
        <v>72</v>
      </c>
      <c r="B116" s="42" t="s">
        <v>17</v>
      </c>
      <c r="C116" s="10">
        <f t="shared" si="16"/>
        <v>2.6967500000000002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11"/>
      <c r="L116" s="14">
        <v>2.6967500000000002</v>
      </c>
      <c r="M116" s="3"/>
      <c r="N116" s="25">
        <v>0</v>
      </c>
      <c r="O116" s="25">
        <v>0</v>
      </c>
      <c r="P116" s="25">
        <v>0</v>
      </c>
      <c r="Q116" s="96" t="s">
        <v>15</v>
      </c>
      <c r="R116" s="5"/>
    </row>
    <row r="117" spans="1:29" ht="24.75" customHeight="1">
      <c r="A117" s="99"/>
      <c r="B117" s="12" t="s">
        <v>28</v>
      </c>
      <c r="C117" s="10">
        <f t="shared" si="16"/>
        <v>449.00887</v>
      </c>
      <c r="D117" s="3">
        <v>0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11"/>
      <c r="L117" s="14">
        <v>449.00887</v>
      </c>
      <c r="M117" s="3"/>
      <c r="N117" s="25">
        <v>0</v>
      </c>
      <c r="O117" s="25">
        <v>0</v>
      </c>
      <c r="P117" s="25">
        <v>0</v>
      </c>
      <c r="Q117" s="102"/>
      <c r="R117" s="5"/>
    </row>
    <row r="118" spans="1:29" ht="71.25" customHeight="1">
      <c r="A118" s="100"/>
      <c r="B118" s="12" t="s">
        <v>61</v>
      </c>
      <c r="C118" s="10">
        <f t="shared" si="16"/>
        <v>2245.0443799999998</v>
      </c>
      <c r="D118" s="3">
        <v>0</v>
      </c>
      <c r="E118" s="3">
        <v>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11"/>
      <c r="L118" s="14">
        <v>2245.0443799999998</v>
      </c>
      <c r="M118" s="3"/>
      <c r="N118" s="25">
        <v>0</v>
      </c>
      <c r="O118" s="25">
        <v>0</v>
      </c>
      <c r="P118" s="25">
        <v>0</v>
      </c>
      <c r="Q118" s="97"/>
      <c r="R118" s="5"/>
    </row>
    <row r="119" spans="1:29" ht="24.75" customHeight="1">
      <c r="A119" s="98" t="s">
        <v>73</v>
      </c>
      <c r="B119" s="42" t="s">
        <v>17</v>
      </c>
      <c r="C119" s="10">
        <f t="shared" si="16"/>
        <v>0.54325000000000001</v>
      </c>
      <c r="D119" s="3">
        <v>0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11"/>
      <c r="L119" s="14">
        <v>0.54325000000000001</v>
      </c>
      <c r="M119" s="3"/>
      <c r="N119" s="25">
        <v>0</v>
      </c>
      <c r="O119" s="25">
        <v>0</v>
      </c>
      <c r="P119" s="25">
        <v>0</v>
      </c>
      <c r="Q119" s="96" t="s">
        <v>15</v>
      </c>
      <c r="R119" s="5"/>
    </row>
    <row r="120" spans="1:29" ht="24.75" customHeight="1">
      <c r="A120" s="99"/>
      <c r="B120" s="12" t="s">
        <v>28</v>
      </c>
      <c r="C120" s="10">
        <f t="shared" si="16"/>
        <v>0</v>
      </c>
      <c r="D120" s="3">
        <v>0</v>
      </c>
      <c r="E120" s="3">
        <v>0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11"/>
      <c r="L120" s="14">
        <v>0</v>
      </c>
      <c r="M120" s="3"/>
      <c r="N120" s="25">
        <v>0</v>
      </c>
      <c r="O120" s="25">
        <v>0</v>
      </c>
      <c r="P120" s="25">
        <v>0</v>
      </c>
      <c r="Q120" s="102"/>
      <c r="R120" s="5"/>
    </row>
    <row r="121" spans="1:29" ht="43.5" customHeight="1">
      <c r="A121" s="100"/>
      <c r="B121" s="12" t="s">
        <v>61</v>
      </c>
      <c r="C121" s="10">
        <f t="shared" si="16"/>
        <v>0</v>
      </c>
      <c r="D121" s="3">
        <v>0</v>
      </c>
      <c r="E121" s="3">
        <v>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11"/>
      <c r="L121" s="14">
        <v>0</v>
      </c>
      <c r="M121" s="3"/>
      <c r="N121" s="25">
        <v>0</v>
      </c>
      <c r="O121" s="25">
        <v>0</v>
      </c>
      <c r="P121" s="25">
        <v>0</v>
      </c>
      <c r="Q121" s="97"/>
      <c r="R121" s="5"/>
    </row>
    <row r="122" spans="1:29" ht="30" customHeight="1">
      <c r="A122" s="120" t="s">
        <v>35</v>
      </c>
      <c r="B122" s="60" t="s">
        <v>17</v>
      </c>
      <c r="C122" s="3">
        <f>SUM(D122:P122)</f>
        <v>156218.49862</v>
      </c>
      <c r="D122" s="3">
        <f>D34+D64+D65+D66</f>
        <v>14578.866999999998</v>
      </c>
      <c r="E122" s="3">
        <f>E34+E64+E65+E66</f>
        <v>2590.6570000000002</v>
      </c>
      <c r="F122" s="3">
        <f>F34+F64+F65+F66</f>
        <v>2997.0039999999999</v>
      </c>
      <c r="G122" s="4">
        <f>G34+G64+G65+G66</f>
        <v>9016.9</v>
      </c>
      <c r="H122" s="4">
        <f>H34+H64+H65+H66</f>
        <v>1492.6</v>
      </c>
      <c r="I122" s="3">
        <f>I37+I64+I65+I66+I67</f>
        <v>13142.342219999999</v>
      </c>
      <c r="J122" s="24">
        <f>J29+J73</f>
        <v>80.583399999999997</v>
      </c>
      <c r="K122" s="25">
        <f>K29+K73</f>
        <v>2033.6999999999998</v>
      </c>
      <c r="L122" s="3">
        <f>L29+L77</f>
        <v>22577.044999999998</v>
      </c>
      <c r="M122" s="4">
        <f>M29+M73</f>
        <v>40115.5</v>
      </c>
      <c r="N122" s="75">
        <f>N29+N73</f>
        <v>24300.799999999999</v>
      </c>
      <c r="O122" s="75">
        <f>O29</f>
        <v>23183.3</v>
      </c>
      <c r="P122" s="75">
        <f>P29</f>
        <v>109.2</v>
      </c>
      <c r="Q122" s="96"/>
    </row>
    <row r="123" spans="1:29" ht="32.65" customHeight="1">
      <c r="A123" s="120"/>
      <c r="B123" s="76" t="s">
        <v>18</v>
      </c>
      <c r="C123" s="3">
        <f>SUM(D123:P123)</f>
        <v>543719.15663999994</v>
      </c>
      <c r="D123" s="3">
        <f t="shared" ref="D123:I124" si="17">D35</f>
        <v>0</v>
      </c>
      <c r="E123" s="3">
        <f t="shared" si="17"/>
        <v>0</v>
      </c>
      <c r="F123" s="3">
        <f t="shared" si="17"/>
        <v>65026.326990000001</v>
      </c>
      <c r="G123" s="4">
        <f t="shared" si="17"/>
        <v>24082.67</v>
      </c>
      <c r="H123" s="4">
        <f t="shared" si="17"/>
        <v>79132.669999999984</v>
      </c>
      <c r="I123" s="3">
        <f t="shared" si="17"/>
        <v>0</v>
      </c>
      <c r="J123" s="24">
        <f>J35+J74</f>
        <v>80502.8</v>
      </c>
      <c r="K123" s="25">
        <f>K35+K74</f>
        <v>176267.25</v>
      </c>
      <c r="L123" s="3">
        <f>L30+L78</f>
        <v>9631.8396499999999</v>
      </c>
      <c r="M123" s="25">
        <f>M35+M74</f>
        <v>0</v>
      </c>
      <c r="N123" s="75">
        <f>N35+N74</f>
        <v>0</v>
      </c>
      <c r="O123" s="75">
        <f>O35+O74</f>
        <v>0</v>
      </c>
      <c r="P123" s="75">
        <f>P69</f>
        <v>109075.6</v>
      </c>
      <c r="Q123" s="102"/>
    </row>
    <row r="124" spans="1:29" ht="118.35" customHeight="1">
      <c r="A124" s="120"/>
      <c r="B124" s="76" t="s">
        <v>75</v>
      </c>
      <c r="C124" s="3">
        <f>SUM(D124:P124)</f>
        <v>621691.41434000002</v>
      </c>
      <c r="D124" s="3">
        <f t="shared" si="17"/>
        <v>0</v>
      </c>
      <c r="E124" s="3">
        <f t="shared" si="17"/>
        <v>0</v>
      </c>
      <c r="F124" s="3">
        <f t="shared" si="17"/>
        <v>340074.42768000002</v>
      </c>
      <c r="G124" s="4">
        <f t="shared" si="17"/>
        <v>0</v>
      </c>
      <c r="H124" s="4">
        <f t="shared" si="17"/>
        <v>0</v>
      </c>
      <c r="I124" s="3">
        <f t="shared" si="17"/>
        <v>0</v>
      </c>
      <c r="J124" s="24">
        <f>J36</f>
        <v>0</v>
      </c>
      <c r="K124" s="25">
        <f>K75</f>
        <v>262717.78000000003</v>
      </c>
      <c r="L124" s="3">
        <f>L31+L79</f>
        <v>18899.20666</v>
      </c>
      <c r="M124" s="25">
        <f>M36</f>
        <v>0</v>
      </c>
      <c r="N124" s="75">
        <f>N36</f>
        <v>0</v>
      </c>
      <c r="O124" s="75">
        <f>O36</f>
        <v>0</v>
      </c>
      <c r="P124" s="75">
        <f>P36</f>
        <v>0</v>
      </c>
      <c r="Q124" s="102"/>
    </row>
    <row r="125" spans="1:29" ht="30.6" customHeight="1">
      <c r="A125" s="120"/>
      <c r="B125" s="77" t="s">
        <v>20</v>
      </c>
      <c r="C125" s="3">
        <f>SUM(D125:P125)</f>
        <v>1321629.0696000003</v>
      </c>
      <c r="D125" s="3">
        <f t="shared" ref="D125:I125" si="18">D122+D123+D124</f>
        <v>14578.866999999998</v>
      </c>
      <c r="E125" s="3">
        <f t="shared" si="18"/>
        <v>2590.6570000000002</v>
      </c>
      <c r="F125" s="3">
        <f t="shared" si="18"/>
        <v>408097.75867000001</v>
      </c>
      <c r="G125" s="4">
        <f t="shared" si="18"/>
        <v>33099.57</v>
      </c>
      <c r="H125" s="4">
        <f t="shared" si="18"/>
        <v>80625.26999999999</v>
      </c>
      <c r="I125" s="3">
        <f t="shared" si="18"/>
        <v>13142.342219999999</v>
      </c>
      <c r="J125" s="24">
        <f t="shared" ref="J125:P125" si="19">J122+J123+J124</f>
        <v>80583.383400000006</v>
      </c>
      <c r="K125" s="25">
        <f t="shared" si="19"/>
        <v>441018.73000000004</v>
      </c>
      <c r="L125" s="3">
        <f>L122+L123+L124</f>
        <v>51108.091310000003</v>
      </c>
      <c r="M125" s="25">
        <f t="shared" si="19"/>
        <v>40115.5</v>
      </c>
      <c r="N125" s="75">
        <f t="shared" si="19"/>
        <v>24300.799999999999</v>
      </c>
      <c r="O125" s="75">
        <f>O122+O123+O124</f>
        <v>23183.3</v>
      </c>
      <c r="P125" s="75">
        <f t="shared" si="19"/>
        <v>109184.8</v>
      </c>
      <c r="Q125" s="97"/>
    </row>
    <row r="126" spans="1:29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78"/>
      <c r="L126" s="79"/>
      <c r="M126" s="80"/>
      <c r="N126" s="80"/>
      <c r="O126" s="80"/>
      <c r="P126" s="80"/>
      <c r="Q126" s="26"/>
    </row>
    <row r="127" spans="1:29" ht="15.95" customHeight="1">
      <c r="A127" s="90" t="s">
        <v>58</v>
      </c>
      <c r="B127" s="90"/>
      <c r="C127" s="90"/>
      <c r="D127" s="90"/>
      <c r="E127" s="90"/>
      <c r="F127" s="90"/>
      <c r="G127" s="90"/>
      <c r="H127" s="90"/>
      <c r="I127" s="90"/>
      <c r="J127" s="81"/>
      <c r="K127" s="82"/>
      <c r="L127" s="82"/>
      <c r="M127" s="82"/>
      <c r="N127" s="81"/>
      <c r="O127" s="81"/>
      <c r="P127" s="81"/>
      <c r="Q127" s="81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</row>
    <row r="128" spans="1:29">
      <c r="A128" s="83"/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84"/>
      <c r="M128" s="84"/>
      <c r="N128" s="83"/>
      <c r="O128" s="83"/>
      <c r="P128" s="83"/>
      <c r="Q128" s="83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</row>
    <row r="129" spans="1:29">
      <c r="A129" s="119" t="s">
        <v>57</v>
      </c>
      <c r="B129" s="119"/>
      <c r="C129" s="119"/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</row>
    <row r="130" spans="1:29">
      <c r="A130" s="26"/>
      <c r="B130" s="85"/>
      <c r="C130" s="86">
        <f>C122+C123+C124</f>
        <v>1321629.0696</v>
      </c>
      <c r="D130" s="26"/>
      <c r="E130" s="26"/>
      <c r="F130" s="26"/>
      <c r="G130" s="26"/>
      <c r="H130" s="26"/>
      <c r="I130" s="26"/>
      <c r="J130" s="26"/>
      <c r="K130" s="87">
        <f t="shared" ref="K130:P130" si="20">K122+K123+K124</f>
        <v>441018.73000000004</v>
      </c>
      <c r="L130" s="87">
        <f t="shared" si="20"/>
        <v>51108.091310000003</v>
      </c>
      <c r="M130" s="87">
        <f t="shared" si="20"/>
        <v>40115.5</v>
      </c>
      <c r="N130" s="87">
        <f t="shared" si="20"/>
        <v>24300.799999999999</v>
      </c>
      <c r="O130" s="87">
        <f t="shared" si="20"/>
        <v>23183.3</v>
      </c>
      <c r="P130" s="87">
        <f t="shared" si="20"/>
        <v>109184.8</v>
      </c>
      <c r="Q130" s="2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</row>
    <row r="131" spans="1:29"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</row>
    <row r="132" spans="1:29">
      <c r="C132" s="17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</row>
    <row r="138" spans="1:29">
      <c r="O138" s="16"/>
      <c r="P138" s="16"/>
    </row>
    <row r="141" spans="1:29">
      <c r="Y141" s="16"/>
    </row>
    <row r="144" spans="1:29">
      <c r="U144" s="16"/>
    </row>
  </sheetData>
  <mergeCells count="73">
    <mergeCell ref="A119:A121"/>
    <mergeCell ref="Q119:Q121"/>
    <mergeCell ref="A129:Q129"/>
    <mergeCell ref="A80:A82"/>
    <mergeCell ref="A95:A97"/>
    <mergeCell ref="A98:A100"/>
    <mergeCell ref="A101:A103"/>
    <mergeCell ref="A116:A118"/>
    <mergeCell ref="A122:A125"/>
    <mergeCell ref="Q122:Q125"/>
    <mergeCell ref="A104:A106"/>
    <mergeCell ref="A107:A109"/>
    <mergeCell ref="A110:A112"/>
    <mergeCell ref="A113:A115"/>
    <mergeCell ref="Q89:Q91"/>
    <mergeCell ref="A89:A91"/>
    <mergeCell ref="A92:A94"/>
    <mergeCell ref="Q101:Q103"/>
    <mergeCell ref="A72:A75"/>
    <mergeCell ref="Q72:Q75"/>
    <mergeCell ref="A76:A79"/>
    <mergeCell ref="A83:A85"/>
    <mergeCell ref="A86:A88"/>
    <mergeCell ref="Q76:Q79"/>
    <mergeCell ref="Q80:Q82"/>
    <mergeCell ref="Q83:Q85"/>
    <mergeCell ref="Q86:Q88"/>
    <mergeCell ref="Q110:Q112"/>
    <mergeCell ref="Q113:Q115"/>
    <mergeCell ref="Q116:Q118"/>
    <mergeCell ref="Q92:Q94"/>
    <mergeCell ref="Q95:Q97"/>
    <mergeCell ref="Q98:Q100"/>
    <mergeCell ref="Q104:Q106"/>
    <mergeCell ref="Q107:Q109"/>
    <mergeCell ref="Q53:Q59"/>
    <mergeCell ref="A60:A61"/>
    <mergeCell ref="Q60:Q65"/>
    <mergeCell ref="A62:A63"/>
    <mergeCell ref="A71:Q71"/>
    <mergeCell ref="A68:A70"/>
    <mergeCell ref="Q68:Q70"/>
    <mergeCell ref="A43:A44"/>
    <mergeCell ref="A45:A46"/>
    <mergeCell ref="Q45:Q46"/>
    <mergeCell ref="A47:A48"/>
    <mergeCell ref="Q47:Q52"/>
    <mergeCell ref="A50:A51"/>
    <mergeCell ref="Q41:Q44"/>
    <mergeCell ref="I12:Q13"/>
    <mergeCell ref="A14:Q14"/>
    <mergeCell ref="A16:A18"/>
    <mergeCell ref="B16:B18"/>
    <mergeCell ref="Q16:Q18"/>
    <mergeCell ref="C17:C18"/>
    <mergeCell ref="C16:P16"/>
    <mergeCell ref="D17:P17"/>
    <mergeCell ref="N2:P10"/>
    <mergeCell ref="A127:I127"/>
    <mergeCell ref="A38:Q38"/>
    <mergeCell ref="A20:Q20"/>
    <mergeCell ref="A21:Q21"/>
    <mergeCell ref="Q22:Q23"/>
    <mergeCell ref="A24:Q24"/>
    <mergeCell ref="Q25:Q26"/>
    <mergeCell ref="A28:Q28"/>
    <mergeCell ref="A29:A32"/>
    <mergeCell ref="Q29:Q32"/>
    <mergeCell ref="A33:Q33"/>
    <mergeCell ref="A34:A37"/>
    <mergeCell ref="Q34:Q37"/>
    <mergeCell ref="Q39:Q40"/>
    <mergeCell ref="A41:A42"/>
  </mergeCells>
  <pageMargins left="0.70866141732283472" right="0.70866141732283472" top="0.47" bottom="0.38" header="0.31496062992125984" footer="0.31496062992125984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2025-01-13T07:58:01Z</dcterms:modified>
</cp:coreProperties>
</file>